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27\"/>
    </mc:Choice>
  </mc:AlternateContent>
  <xr:revisionPtr revIDLastSave="0" documentId="13_ncr:1_{80B10A90-4CCF-4165-90D4-B88B5A55358C}" xr6:coauthVersionLast="40" xr6:coauthVersionMax="40" xr10:uidLastSave="{00000000-0000-0000-0000-000000000000}"/>
  <bookViews>
    <workbookView xWindow="240" yWindow="334" windowWidth="21840" windowHeight="11837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Лист1!$A$2:$R$53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69" r:id="rId4"/>
  </pivotCaches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<sst xmlns="http://schemas.openxmlformats.org/spreadsheetml/2006/main" count="553" uniqueCount="192">
  <si>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</si>
  <si>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</si>
  <si>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</si>
  <si>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</si>
  <si>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</si>
  <si>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</si>
  <si>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</si>
  <si>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</si>
  <si>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</si>
  <si>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</si>
  <si>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</si>
  <si>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</si>
  <si>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</si>
  <si>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</si>
  <si>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</si>
  <si>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</si>
  <si>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</si>
  <si>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</si>
  <si>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</si>
  <si>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</si>
  <si>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</si>
  <si>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</si>
  <si>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</si>
  <si>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</si>
  <si>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</si>
  <si>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</si>
  <si>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</si>
  <si>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</si>
  <si>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</si>
  <si>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</si>
  <si>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</si>
  <si>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</si>
  <si>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</si>
  <si>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</si>
  <si>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</si>
  <si>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</si>
  <si>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</si>
  <si>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</si>
  <si>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</si>
  <si>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</si>
  <si>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</si>
  <si>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</si>
  <si>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</si>
  <si>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</si>
  <si>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</si>
  <si>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</si>
  <si>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</si>
  <si>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</si>
  <si>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</si>
  <si>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</si>
  <si>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</si>
  <si>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</si>
  <si>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</si>
  <si>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</si>
  <si>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</si>
  <si>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</si>
  <si>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</si>
  <si>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</si>
  <si>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</si>
  <si>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</si>
  <si>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</si>
  <si>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</si>
  <si>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</si>
  <si>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</si>
  <si>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</si>
  <si>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</si>
  <si>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</si>
  <si>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</si>
  <si>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</si>
  <si>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</si>
  <si>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</si>
  <si>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</si>
  <si>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</si>
  <si>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</si>
  <si>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</si>
  <si>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ГД</t>
  </si>
  <si>
    <t>С</t>
  </si>
  <si>
    <t>Береза повислая</t>
  </si>
  <si>
    <t>Карагана древовидная</t>
  </si>
  <si>
    <t>6</t>
  </si>
  <si>
    <t>5</t>
  </si>
  <si>
    <t>1,6</t>
  </si>
  <si>
    <t>1,7</t>
  </si>
  <si>
    <t>15</t>
  </si>
  <si>
    <t>12</t>
  </si>
  <si>
    <t>9</t>
  </si>
  <si>
    <t>26</t>
  </si>
  <si>
    <t>2,2</t>
  </si>
  <si>
    <t>10</t>
  </si>
  <si>
    <t>1,4</t>
  </si>
  <si>
    <t>8</t>
  </si>
  <si>
    <t>2,5</t>
  </si>
  <si>
    <t>1,5</t>
  </si>
  <si>
    <t>11</t>
  </si>
  <si>
    <t>3</t>
  </si>
  <si>
    <t>4</t>
  </si>
  <si>
    <t>3,5</t>
  </si>
  <si>
    <t>1,8</t>
  </si>
  <si>
    <t>30</t>
  </si>
  <si>
    <t>1,2</t>
  </si>
  <si>
    <t>1</t>
  </si>
  <si>
    <t>0,6</t>
  </si>
  <si>
    <t>18</t>
  </si>
  <si>
    <t>Д</t>
  </si>
  <si>
    <t>ПС11 10%</t>
  </si>
  <si>
    <t>К</t>
  </si>
  <si>
    <t>ПС11 15%</t>
  </si>
  <si>
    <t>РД</t>
  </si>
  <si>
    <t>1,1</t>
  </si>
  <si>
    <t>ПКР1</t>
  </si>
  <si>
    <t>Ведомость учета зеленых насаждений территории № 40-37-27</t>
  </si>
  <si>
    <t>Тополь бальзамический</t>
  </si>
  <si>
    <t>57</t>
  </si>
  <si>
    <t>ПКР5, ПС11, ПС4, ПК1, ПС14 , НРК, П</t>
  </si>
  <si>
    <t>ПС11 20%</t>
  </si>
  <si>
    <t>28</t>
  </si>
  <si>
    <t>ПС11, ПК1, ПС12, ПС14, ПС15 , НРК,  П</t>
  </si>
  <si>
    <t>14</t>
  </si>
  <si>
    <t>24</t>
  </si>
  <si>
    <t>ПС15 , ПКР5, ПК1</t>
  </si>
  <si>
    <t>13</t>
  </si>
  <si>
    <t>ПС17, ПС11, ПК1</t>
  </si>
  <si>
    <t>ПС11 5%</t>
  </si>
  <si>
    <t>22</t>
  </si>
  <si>
    <t>ПС14 , ПС11, ПК1</t>
  </si>
  <si>
    <t xml:space="preserve">ПС14, НРК, ПС11, ПС4, ПК1, </t>
  </si>
  <si>
    <t>3/3,2/2,5</t>
  </si>
  <si>
    <t>8+10+6</t>
  </si>
  <si>
    <t>ПС11, ПК1, ПС14 , НРК</t>
  </si>
  <si>
    <t>ПК1, НРК</t>
  </si>
  <si>
    <t>НРК, ПС11, ПКР5, ПС4, ПК1, , НО, НРК</t>
  </si>
  <si>
    <t xml:space="preserve">ПС14, ПС11, ПКР5, ПК1, </t>
  </si>
  <si>
    <t>ГДК</t>
  </si>
  <si>
    <t>ПС11</t>
  </si>
  <si>
    <t>ПС11, ПКР5, ПС4, НРК</t>
  </si>
  <si>
    <t>ПС11 5%, трещ. 150*4 см</t>
  </si>
  <si>
    <t>2/2,3/1,8/1,5</t>
  </si>
  <si>
    <t>8+10+6+6</t>
  </si>
  <si>
    <t>ПС11, ПКР3, ПКР1</t>
  </si>
  <si>
    <t>ПС11 15%, повреждение листьев</t>
  </si>
  <si>
    <t>ПС12, ПК1</t>
  </si>
  <si>
    <t>Жимолость татарская</t>
  </si>
  <si>
    <t>ПС11, ПС14, НРК, П</t>
  </si>
  <si>
    <t>ПС11, НРК, П</t>
  </si>
  <si>
    <t>НРК, П</t>
  </si>
  <si>
    <t>Боярышник обыкновенный</t>
  </si>
  <si>
    <t>ПС17, ПС11, ПКР5, ПС14, ПС15 , НРК, П</t>
  </si>
  <si>
    <t>НРК, ПС11, ПКР5, П</t>
  </si>
  <si>
    <t>ПС11, ПС4, НРК</t>
  </si>
  <si>
    <t>Роза морщинистая</t>
  </si>
  <si>
    <t>ПС11, НРК</t>
  </si>
  <si>
    <t>Цветник-миксбордер:
пиретрум девичий
пион 
дицентра
флокс метельчатый
аквилегия гибридная
стахис шерстистый
шток-роза обыкновенная</t>
  </si>
  <si>
    <t>Мн</t>
  </si>
  <si>
    <t>Роза колючейшая</t>
  </si>
  <si>
    <t>Малиноклен душистый</t>
  </si>
  <si>
    <t>ПС11, П</t>
  </si>
  <si>
    <t>Спирея Дугласа</t>
  </si>
  <si>
    <t>0,9</t>
  </si>
  <si>
    <t>Слива домашняя</t>
  </si>
  <si>
    <t>ПКР3</t>
  </si>
  <si>
    <t>Саженец</t>
  </si>
  <si>
    <t>НРК</t>
  </si>
  <si>
    <t>П</t>
  </si>
  <si>
    <t>Яблоня лесная</t>
  </si>
  <si>
    <t>П, ПКР5, ПС11, , ПКР3</t>
  </si>
  <si>
    <t>ПС11 20%, клещ</t>
  </si>
  <si>
    <t>саженец</t>
  </si>
  <si>
    <t>Клен ясенелистный</t>
  </si>
  <si>
    <t>Бересклет крылатый</t>
  </si>
  <si>
    <t>ПС11, ПКР3</t>
  </si>
  <si>
    <t>Рябина обыкновенная</t>
  </si>
  <si>
    <t>0,2*6</t>
  </si>
  <si>
    <t>8+6+9+4+4+6</t>
  </si>
  <si>
    <t>ПС17,  П</t>
  </si>
  <si>
    <t>0,8</t>
  </si>
  <si>
    <t>ПС11, ПКР4</t>
  </si>
  <si>
    <t>Антракноз</t>
  </si>
  <si>
    <t>Цветник-миксбордер:
астильба японская
лилейник гибридный
пижма обыкновенная
страусник обыкновенный
бадан сердцелистный
бузульник пржевальского
гравилат крупнолистный
флокс метельчатый
хоста гибридная
шток-роза обыкновенная
кислица обыкновенная
седум видный
дицентра</t>
  </si>
  <si>
    <t>ПС11, ПС14, НРК</t>
  </si>
  <si>
    <t>ПКР5, ПС11, ПКР3, ПС14, НРК, П</t>
  </si>
  <si>
    <t>ПС11 15%, гниль</t>
  </si>
  <si>
    <t>1,1/1,5</t>
  </si>
  <si>
    <t>16+20</t>
  </si>
  <si>
    <t>ПКР5, ПС11, ПКР3, ПС14, ПС17, НРК, П</t>
  </si>
  <si>
    <t xml:space="preserve"> ПС11 15%</t>
  </si>
  <si>
    <t>11+11</t>
  </si>
  <si>
    <t>ПКР5, ПС11, ПС14, ПС15 , НРК,  П</t>
  </si>
  <si>
    <t xml:space="preserve">ПС17, ПС14, ПС15 , НРК,  П, ПКР5, ПС11, </t>
  </si>
  <si>
    <t>ПС11 20%,</t>
  </si>
  <si>
    <t>Спирея дубравколистная</t>
  </si>
  <si>
    <r>
      <t>Площадь: 15 м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
Кол-во, шт.:
пиретрум девичий 30
пион 9
дицентра 2 
флокс метельчатый 2 
аквилегия гибридная 10
стахис шерстистый 5 
шток-роза обыкновенная 20 </t>
    </r>
  </si>
  <si>
    <r>
      <t>Площадь: 14 м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
Кол-во, шт.:
астильба яп. 1
лилейник гибридный 4 
пижма обыкн. 2 
страусник обыкн. 1 
бадан сердцелистный 5 
бузульник пржевальского 1 
гравилат крупнолистный 6 
флокс метельчатый 1 
хоста гибридная 4 
шток-роза обыкн. 4 
кислица обыкн. 1 
седум видный 2 
дицентра 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</si>
</sst>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F451D828-1584-48D2-ADA4-76781098D422}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53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69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53"/>
  <sheetViews>
    <sheetView tabSelected="1" view="pageBreakPreview" zoomScale="71" zoomScaleNormal="70" zoomScaleSheetLayoutView="71" workbookViewId="0">
      <pane ySplit="2" topLeftCell="A3" activePane="bottomLeft" state="frozen"/>
      <selection pane="bottomLeft" activeCell="T45" sqref="T45"/>
    </sheetView>
  </sheetViews>
  <sheetFormatPr defaultColWidth="9.15234375" defaultRowHeight="12.9" x14ac:dyDescent="0.35"/>
  <cols>
    <col min="1" max="1" width="6.53515625" style="8" customWidth="1"/>
    <col min="2" max="2" width="10" style="8" customWidth="1"/>
    <col min="3" max="3" width="9" style="8" customWidth="1"/>
    <col min="4" max="4" width="8.69140625" style="8" customWidth="1"/>
    <col min="5" max="5" width="36" style="2" customWidth="1"/>
    <col min="6" max="6" width="10.3828125" style="8" customWidth="1"/>
    <col min="7" max="7" width="9" style="5" customWidth="1"/>
    <col min="8" max="8" width="10.69140625" style="3" customWidth="1"/>
    <col min="9" max="9" width="9.3828125" style="4" customWidth="1"/>
    <col min="10" max="10" width="9.69140625" style="4" customWidth="1"/>
    <col min="11" max="11" width="12.69140625" style="4" customWidth="1"/>
    <col min="12" max="12" width="9.53515625" style="4" customWidth="1"/>
    <col min="13" max="13" width="15.3828125" style="8" customWidth="1"/>
    <col min="14" max="14" width="14.3046875" style="8" customWidth="1"/>
    <col min="15" max="15" width="10.15234375" style="4" customWidth="1"/>
    <col min="16" max="16" width="31.3828125" style="53" customWidth="1"/>
    <col min="17" max="17" width="17.53515625" style="2" customWidth="1"/>
    <col min="18" max="18" width="6.84375" style="2" customWidth="1"/>
    <col min="19" max="19" width="7" style="2" customWidth="1"/>
    <col min="20" max="20" width="61.3828125" style="2" customWidth="1"/>
    <col min="21" max="21" width="9.15234375" style="2" customWidth="1"/>
    <col min="22" max="22" width="6.15234375" style="2" customWidth="1"/>
    <col min="23" max="23" width="26.53515625" style="2" customWidth="1"/>
    <col min="24" max="24" width="33.15234375" style="2" customWidth="1"/>
    <col min="25" max="25" width="38.84375" style="2" customWidth="1"/>
    <col min="26" max="26" width="24.15234375" style="2" customWidth="1"/>
    <col min="27" max="27" width="43.3046875" style="2" customWidth="1"/>
    <col min="28" max="31" width="3.15234375" style="2" customWidth="1"/>
    <col min="32" max="32" width="34.3828125" style="2" customWidth="1"/>
    <col min="33" max="34" width="33.15234375" style="2" customWidth="1"/>
    <col min="35" max="36" width="2.15234375" style="2" customWidth="1"/>
    <col min="37" max="38" width="3.3046875" style="2" customWidth="1"/>
    <col min="39" max="39" width="11.84375" style="2" customWidth="1"/>
    <col min="40" max="40" width="3.15234375" style="2" customWidth="1"/>
    <col min="41" max="41" width="6.15234375" style="2" customWidth="1"/>
    <col min="42" max="43" width="3.15234375" style="2" customWidth="1"/>
    <col min="44" max="44" width="11.84375" style="2" bestFit="1" customWidth="1"/>
    <col min="45" max="16384" width="9.15234375" style="2"/>
  </cols>
  <sheetData>
    <row r="1" spans="1:38" ht="15.45" x14ac:dyDescent="0.35">
      <c r="A1" s="68" t="s">
        <v>110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13"/>
    </row>
    <row r="2" spans="1:38" ht="41.25" customHeight="1" x14ac:dyDescent="0.35">
      <c r="A2" s="54" t="s">
        <v>61</v>
      </c>
      <c r="B2" s="54" t="s">
        <v>28</v>
      </c>
      <c r="C2" s="55" t="s">
        <v>62</v>
      </c>
      <c r="D2" s="54" t="s">
        <v>0</v>
      </c>
      <c r="E2" s="54" t="s">
        <v>1</v>
      </c>
      <c r="F2" s="54" t="s">
        <v>2</v>
      </c>
      <c r="G2" s="56" t="s">
        <v>3</v>
      </c>
      <c r="H2" s="57" t="s">
        <v>4</v>
      </c>
      <c r="I2" s="55" t="s">
        <v>5</v>
      </c>
      <c r="J2" s="55" t="s">
        <v>6</v>
      </c>
      <c r="K2" s="55" t="s">
        <v>73</v>
      </c>
      <c r="L2" s="55" t="s">
        <v>7</v>
      </c>
      <c r="M2" s="54" t="s">
        <v>63</v>
      </c>
      <c r="N2" s="55" t="s">
        <v>64</v>
      </c>
      <c r="O2" s="55" t="s">
        <v>8</v>
      </c>
      <c r="P2" s="54" t="s">
        <v>9</v>
      </c>
      <c r="Q2" s="54" t="s">
        <v>10</v>
      </c>
      <c r="R2" s="41" t="s">
        <v>21</v>
      </c>
      <c r="U2" s="1"/>
      <c r="V2" s="1"/>
    </row>
    <row r="3" spans="1:38" s="9" customFormat="1" ht="30.9" x14ac:dyDescent="0.4">
      <c r="A3" s="60">
        <v>1</v>
      </c>
      <c r="B3" s="60">
        <v>699.6</v>
      </c>
      <c r="C3" s="61" t="s">
        <v>107</v>
      </c>
      <c r="D3" s="61">
        <v>1</v>
      </c>
      <c r="E3" s="19" t="s">
        <v>111</v>
      </c>
      <c r="F3" s="61" t="s">
        <v>103</v>
      </c>
      <c r="G3" s="61">
        <v>60</v>
      </c>
      <c r="H3" s="61">
        <v>1</v>
      </c>
      <c r="I3" s="21" t="s">
        <v>83</v>
      </c>
      <c r="J3" s="22">
        <v>2</v>
      </c>
      <c r="K3" s="42" t="s">
        <v>112</v>
      </c>
      <c r="L3" s="61">
        <v>11</v>
      </c>
      <c r="M3" s="58" t="s">
        <v>11</v>
      </c>
      <c r="N3" s="49" t="s">
        <v>11</v>
      </c>
      <c r="O3" s="61">
        <v>2</v>
      </c>
      <c r="P3" s="51" t="s">
        <v>113</v>
      </c>
      <c r="Q3" s="51" t="s">
        <v>114</v>
      </c>
      <c r="R3" s="47"/>
      <c r="S3" s="10"/>
      <c r="T3" s="65" t="s">
        <v>26</v>
      </c>
      <c r="U3" s="65"/>
      <c r="V3" s="10"/>
    </row>
    <row r="4" spans="1:38" s="9" customFormat="1" ht="30.9" x14ac:dyDescent="0.4">
      <c r="A4" s="60"/>
      <c r="B4" s="60"/>
      <c r="C4" s="61" t="s">
        <v>107</v>
      </c>
      <c r="D4" s="61">
        <v>2</v>
      </c>
      <c r="E4" s="19" t="s">
        <v>77</v>
      </c>
      <c r="F4" s="61" t="s">
        <v>103</v>
      </c>
      <c r="G4" s="61">
        <v>35</v>
      </c>
      <c r="H4" s="61">
        <v>1</v>
      </c>
      <c r="I4" s="21" t="s">
        <v>83</v>
      </c>
      <c r="J4" s="22">
        <v>3</v>
      </c>
      <c r="K4" s="42" t="s">
        <v>115</v>
      </c>
      <c r="L4" s="61">
        <v>6</v>
      </c>
      <c r="M4" s="49" t="s">
        <v>11</v>
      </c>
      <c r="N4" s="49" t="s">
        <v>11</v>
      </c>
      <c r="O4" s="61">
        <v>2</v>
      </c>
      <c r="P4" s="51" t="s">
        <v>116</v>
      </c>
      <c r="Q4" s="51" t="s">
        <v>104</v>
      </c>
      <c r="R4" s="47"/>
      <c r="S4" s="10"/>
      <c r="T4" s="37" t="s">
        <v>12</v>
      </c>
      <c r="U4" s="7">
        <f>COUNTIF(F:F,"д")</f>
        <v>28</v>
      </c>
      <c r="V4" s="10"/>
      <c r="W4" s="23" t="s">
        <v>12</v>
      </c>
      <c r="X4" s="12">
        <f>SUM(X5:X7)</f>
        <v>0</v>
      </c>
    </row>
    <row r="5" spans="1:38" s="9" customFormat="1" ht="15.45" x14ac:dyDescent="0.4">
      <c r="A5" s="60"/>
      <c r="B5" s="60"/>
      <c r="C5" s="61" t="s">
        <v>107</v>
      </c>
      <c r="D5" s="61">
        <v>3</v>
      </c>
      <c r="E5" s="19" t="s">
        <v>77</v>
      </c>
      <c r="F5" s="61" t="s">
        <v>103</v>
      </c>
      <c r="G5" s="61">
        <v>35</v>
      </c>
      <c r="H5" s="61">
        <v>1</v>
      </c>
      <c r="I5" s="21" t="s">
        <v>117</v>
      </c>
      <c r="J5" s="22">
        <v>3</v>
      </c>
      <c r="K5" s="42" t="s">
        <v>118</v>
      </c>
      <c r="L5" s="61">
        <v>6</v>
      </c>
      <c r="M5" s="49" t="s">
        <v>11</v>
      </c>
      <c r="N5" s="49" t="s">
        <v>11</v>
      </c>
      <c r="O5" s="61">
        <v>2</v>
      </c>
      <c r="P5" s="51" t="s">
        <v>119</v>
      </c>
      <c r="Q5" s="51" t="s">
        <v>11</v>
      </c>
      <c r="R5" s="47"/>
      <c r="S5" s="10"/>
      <c r="T5" s="37" t="s">
        <v>13</v>
      </c>
      <c r="U5" s="7">
        <f>COUNTIFS(F:F,"д",G:G,"&lt;=3")</f>
        <v>0</v>
      </c>
      <c r="V5" s="10"/>
      <c r="W5" s="23" t="s">
        <v>15</v>
      </c>
      <c r="X5" s="12">
        <f>COUNTIFS($E:$E,W8,$G:$G,"&lt;=10",$F:$F,"д")</f>
        <v>0</v>
      </c>
    </row>
    <row r="6" spans="1:38" s="9" customFormat="1" ht="15.45" x14ac:dyDescent="0.4">
      <c r="A6" s="60"/>
      <c r="B6" s="60"/>
      <c r="C6" s="61" t="s">
        <v>107</v>
      </c>
      <c r="D6" s="61">
        <v>4</v>
      </c>
      <c r="E6" s="19" t="s">
        <v>77</v>
      </c>
      <c r="F6" s="61" t="s">
        <v>103</v>
      </c>
      <c r="G6" s="61">
        <v>35</v>
      </c>
      <c r="H6" s="61">
        <v>1</v>
      </c>
      <c r="I6" s="21" t="s">
        <v>120</v>
      </c>
      <c r="J6" s="22">
        <v>3</v>
      </c>
      <c r="K6" s="42" t="s">
        <v>118</v>
      </c>
      <c r="L6" s="61">
        <v>6</v>
      </c>
      <c r="M6" s="49" t="s">
        <v>11</v>
      </c>
      <c r="N6" s="49" t="s">
        <v>11</v>
      </c>
      <c r="O6" s="61">
        <v>2</v>
      </c>
      <c r="P6" s="51" t="s">
        <v>121</v>
      </c>
      <c r="Q6" s="51" t="s">
        <v>122</v>
      </c>
      <c r="R6" s="47"/>
      <c r="S6" s="10"/>
      <c r="T6" s="37" t="s">
        <v>14</v>
      </c>
      <c r="U6" s="7">
        <f>COUNTIFS(F:F,"д",G:G,"&gt;3")</f>
        <v>28</v>
      </c>
      <c r="V6" s="10"/>
      <c r="W6" s="23" t="s">
        <v>16</v>
      </c>
      <c r="X6" s="12">
        <f>COUNTIFS($E:$E,W8,$G:$G,"&gt;10",$G:$G,"&lt;=20",$F:$F,"д")</f>
        <v>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s="9" customFormat="1" ht="15.45" x14ac:dyDescent="0.4">
      <c r="A7" s="60"/>
      <c r="B7" s="60"/>
      <c r="C7" s="61" t="s">
        <v>107</v>
      </c>
      <c r="D7" s="61">
        <v>5</v>
      </c>
      <c r="E7" s="19" t="s">
        <v>77</v>
      </c>
      <c r="F7" s="61" t="s">
        <v>103</v>
      </c>
      <c r="G7" s="61">
        <v>35</v>
      </c>
      <c r="H7" s="61">
        <v>1</v>
      </c>
      <c r="I7" s="21" t="s">
        <v>120</v>
      </c>
      <c r="J7" s="22">
        <v>3.6</v>
      </c>
      <c r="K7" s="42" t="s">
        <v>123</v>
      </c>
      <c r="L7" s="61">
        <v>6</v>
      </c>
      <c r="M7" s="49" t="s">
        <v>11</v>
      </c>
      <c r="N7" s="49" t="s">
        <v>11</v>
      </c>
      <c r="O7" s="61">
        <v>2</v>
      </c>
      <c r="P7" s="51" t="s">
        <v>124</v>
      </c>
      <c r="Q7" s="51" t="s">
        <v>122</v>
      </c>
      <c r="R7" s="47"/>
      <c r="S7" s="10"/>
      <c r="T7" s="37" t="s">
        <v>15</v>
      </c>
      <c r="U7" s="7">
        <f>COUNTIFS(F:F,"д",G:G,"&lt;=10")</f>
        <v>6</v>
      </c>
      <c r="V7" s="10"/>
      <c r="W7" s="23" t="s">
        <v>17</v>
      </c>
      <c r="X7" s="12">
        <f>COUNTIFS($E:$E,W8,$G:$G,"&gt;20",$F:$F,"д")</f>
        <v>0</v>
      </c>
      <c r="AC7" s="10"/>
      <c r="AD7" s="10"/>
      <c r="AE7" s="10"/>
      <c r="AF7" s="20"/>
      <c r="AG7" s="20"/>
      <c r="AH7" s="10"/>
      <c r="AI7" s="10"/>
      <c r="AJ7" s="10"/>
      <c r="AK7" s="10"/>
      <c r="AL7" s="10"/>
    </row>
    <row r="8" spans="1:38" s="9" customFormat="1" ht="15.45" x14ac:dyDescent="0.4">
      <c r="A8" s="60"/>
      <c r="B8" s="60"/>
      <c r="C8" s="61" t="s">
        <v>107</v>
      </c>
      <c r="D8" s="61">
        <v>6</v>
      </c>
      <c r="E8" s="19" t="s">
        <v>77</v>
      </c>
      <c r="F8" s="61" t="s">
        <v>103</v>
      </c>
      <c r="G8" s="61">
        <v>35</v>
      </c>
      <c r="H8" s="61">
        <v>1</v>
      </c>
      <c r="I8" s="21" t="s">
        <v>120</v>
      </c>
      <c r="J8" s="22">
        <v>3</v>
      </c>
      <c r="K8" s="42" t="s">
        <v>102</v>
      </c>
      <c r="L8" s="61">
        <v>6</v>
      </c>
      <c r="M8" s="49" t="s">
        <v>11</v>
      </c>
      <c r="N8" s="49" t="s">
        <v>11</v>
      </c>
      <c r="O8" s="61">
        <v>2</v>
      </c>
      <c r="P8" s="51" t="s">
        <v>125</v>
      </c>
      <c r="Q8" s="51" t="s">
        <v>122</v>
      </c>
      <c r="R8" s="47"/>
      <c r="S8" s="10"/>
      <c r="T8" s="37" t="s">
        <v>16</v>
      </c>
      <c r="U8" s="7">
        <f>COUNTIFS(F:F,"д",G:G,"&gt;10",G:G,"&lt;=20")</f>
        <v>3</v>
      </c>
      <c r="V8" s="10"/>
      <c r="W8" s="31" t="s">
        <v>72</v>
      </c>
      <c r="X8" s="25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9" customFormat="1" ht="15.45" x14ac:dyDescent="0.4">
      <c r="A9" s="60"/>
      <c r="B9" s="60"/>
      <c r="C9" s="61" t="s">
        <v>107</v>
      </c>
      <c r="D9" s="61">
        <v>7</v>
      </c>
      <c r="E9" s="19" t="s">
        <v>77</v>
      </c>
      <c r="F9" s="61" t="s">
        <v>103</v>
      </c>
      <c r="G9" s="61">
        <v>35</v>
      </c>
      <c r="H9" s="61">
        <v>3</v>
      </c>
      <c r="I9" s="21" t="s">
        <v>88</v>
      </c>
      <c r="J9" s="22" t="s">
        <v>126</v>
      </c>
      <c r="K9" s="42" t="s">
        <v>127</v>
      </c>
      <c r="L9" s="61">
        <v>4</v>
      </c>
      <c r="M9" s="49" t="s">
        <v>11</v>
      </c>
      <c r="N9" s="49" t="s">
        <v>11</v>
      </c>
      <c r="O9" s="61">
        <v>2</v>
      </c>
      <c r="P9" s="51" t="s">
        <v>128</v>
      </c>
      <c r="Q9" s="51" t="s">
        <v>122</v>
      </c>
      <c r="R9" s="47"/>
      <c r="S9" s="10"/>
      <c r="T9" s="37" t="s">
        <v>17</v>
      </c>
      <c r="U9" s="7">
        <f>COUNTIFS(F:F,"д",G:G,"&gt;20")</f>
        <v>19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20"/>
      <c r="AG9" s="20"/>
      <c r="AH9" s="20"/>
      <c r="AI9" s="10"/>
      <c r="AJ9" s="10"/>
      <c r="AK9" s="10"/>
      <c r="AL9" s="10"/>
    </row>
    <row r="10" spans="1:38" s="9" customFormat="1" ht="15.45" x14ac:dyDescent="0.4">
      <c r="A10" s="60"/>
      <c r="B10" s="60"/>
      <c r="C10" s="61" t="s">
        <v>107</v>
      </c>
      <c r="D10" s="61">
        <v>8</v>
      </c>
      <c r="E10" s="19" t="s">
        <v>77</v>
      </c>
      <c r="F10" s="61" t="s">
        <v>103</v>
      </c>
      <c r="G10" s="61">
        <v>35</v>
      </c>
      <c r="H10" s="61">
        <v>1</v>
      </c>
      <c r="I10" s="21" t="s">
        <v>84</v>
      </c>
      <c r="J10" s="22">
        <v>8</v>
      </c>
      <c r="K10" s="42" t="s">
        <v>118</v>
      </c>
      <c r="L10" s="61">
        <v>6</v>
      </c>
      <c r="M10" s="49" t="s">
        <v>11</v>
      </c>
      <c r="N10" s="49" t="s">
        <v>11</v>
      </c>
      <c r="O10" s="61">
        <v>1</v>
      </c>
      <c r="P10" s="51" t="s">
        <v>129</v>
      </c>
      <c r="Q10" s="51" t="s">
        <v>11</v>
      </c>
      <c r="R10" s="47"/>
      <c r="S10" s="10"/>
      <c r="T10" s="17"/>
      <c r="U10" s="18"/>
      <c r="V10" s="10"/>
      <c r="W10" s="20"/>
      <c r="X10" s="20"/>
      <c r="Y10" s="10"/>
      <c r="Z10" s="20"/>
      <c r="AA10" s="20"/>
      <c r="AB10" s="10"/>
      <c r="AC10" s="10"/>
      <c r="AD10" s="10"/>
      <c r="AE10" s="10"/>
      <c r="AF10" s="26"/>
      <c r="AG10" s="27"/>
      <c r="AH10" s="20"/>
      <c r="AI10" s="10"/>
      <c r="AJ10" s="10"/>
      <c r="AK10" s="10"/>
      <c r="AL10" s="10"/>
    </row>
    <row r="11" spans="1:38" s="9" customFormat="1" ht="30.9" x14ac:dyDescent="0.4">
      <c r="A11" s="60"/>
      <c r="B11" s="60"/>
      <c r="C11" s="61" t="s">
        <v>107</v>
      </c>
      <c r="D11" s="61">
        <v>9</v>
      </c>
      <c r="E11" s="19" t="s">
        <v>77</v>
      </c>
      <c r="F11" s="61" t="s">
        <v>103</v>
      </c>
      <c r="G11" s="61">
        <v>35</v>
      </c>
      <c r="H11" s="61">
        <v>1</v>
      </c>
      <c r="I11" s="21" t="s">
        <v>84</v>
      </c>
      <c r="J11" s="22">
        <v>3.5</v>
      </c>
      <c r="K11" s="42" t="s">
        <v>86</v>
      </c>
      <c r="L11" s="61">
        <v>3</v>
      </c>
      <c r="M11" s="49" t="s">
        <v>11</v>
      </c>
      <c r="N11" s="49" t="s">
        <v>11</v>
      </c>
      <c r="O11" s="61">
        <v>2</v>
      </c>
      <c r="P11" s="51" t="s">
        <v>130</v>
      </c>
      <c r="Q11" s="51" t="s">
        <v>11</v>
      </c>
      <c r="R11" s="47"/>
      <c r="S11" s="10"/>
      <c r="T11" s="38" t="s">
        <v>24</v>
      </c>
      <c r="U11" s="6">
        <f>U12+U13</f>
        <v>5.6000000000000005</v>
      </c>
      <c r="V11" s="10"/>
      <c r="W11" s="28" t="s">
        <v>2</v>
      </c>
      <c r="X11" s="29" t="s">
        <v>36</v>
      </c>
      <c r="Y11" s="10"/>
      <c r="Z11" s="10"/>
      <c r="AA11" s="10"/>
      <c r="AB11" s="10"/>
      <c r="AC11" s="10"/>
      <c r="AD11" s="10"/>
      <c r="AE11" s="10"/>
      <c r="AF11" s="26"/>
      <c r="AG11" s="27"/>
      <c r="AH11" s="20"/>
      <c r="AI11" s="10"/>
      <c r="AJ11" s="10"/>
      <c r="AK11" s="10"/>
      <c r="AL11" s="10"/>
    </row>
    <row r="12" spans="1:38" s="9" customFormat="1" ht="15.45" x14ac:dyDescent="0.4">
      <c r="A12" s="60"/>
      <c r="B12" s="60"/>
      <c r="C12" s="61" t="s">
        <v>107</v>
      </c>
      <c r="D12" s="61">
        <v>10</v>
      </c>
      <c r="E12" s="19" t="s">
        <v>77</v>
      </c>
      <c r="F12" s="61" t="s">
        <v>103</v>
      </c>
      <c r="G12" s="61">
        <v>35</v>
      </c>
      <c r="H12" s="61">
        <v>1</v>
      </c>
      <c r="I12" s="21" t="s">
        <v>84</v>
      </c>
      <c r="J12" s="22">
        <v>6</v>
      </c>
      <c r="K12" s="43">
        <v>18</v>
      </c>
      <c r="L12" s="61">
        <v>3</v>
      </c>
      <c r="M12" s="61" t="s">
        <v>11</v>
      </c>
      <c r="N12" s="61" t="s">
        <v>11</v>
      </c>
      <c r="O12" s="61">
        <v>2</v>
      </c>
      <c r="P12" s="51" t="s">
        <v>131</v>
      </c>
      <c r="Q12" s="51" t="s">
        <v>104</v>
      </c>
      <c r="R12" s="47"/>
      <c r="S12" s="10"/>
      <c r="T12" s="38" t="s">
        <v>23</v>
      </c>
      <c r="U12" s="6">
        <f>1*U5</f>
        <v>0</v>
      </c>
      <c r="V12" s="10"/>
      <c r="W12" s="28" t="s">
        <v>62</v>
      </c>
      <c r="X12" s="29" t="s">
        <v>67</v>
      </c>
      <c r="Y12" s="10"/>
      <c r="Z12" s="20"/>
      <c r="AA12" s="20"/>
      <c r="AB12" s="10"/>
      <c r="AC12" s="10"/>
      <c r="AD12" s="10"/>
      <c r="AE12" s="10"/>
      <c r="AF12" s="26"/>
      <c r="AG12" s="27"/>
      <c r="AH12" s="20"/>
      <c r="AI12" s="10"/>
      <c r="AJ12" s="10"/>
      <c r="AK12" s="10"/>
      <c r="AL12" s="10"/>
    </row>
    <row r="13" spans="1:38" s="9" customFormat="1" ht="15.45" x14ac:dyDescent="0.4">
      <c r="A13" s="60"/>
      <c r="B13" s="60"/>
      <c r="C13" s="61" t="s">
        <v>132</v>
      </c>
      <c r="D13" s="61">
        <v>11</v>
      </c>
      <c r="E13" s="19" t="s">
        <v>77</v>
      </c>
      <c r="F13" s="61" t="s">
        <v>103</v>
      </c>
      <c r="G13" s="61">
        <v>35</v>
      </c>
      <c r="H13" s="61">
        <v>1</v>
      </c>
      <c r="I13" s="21" t="s">
        <v>117</v>
      </c>
      <c r="J13" s="62">
        <v>3</v>
      </c>
      <c r="K13" s="42" t="s">
        <v>123</v>
      </c>
      <c r="L13" s="61">
        <v>5</v>
      </c>
      <c r="M13" s="49" t="s">
        <v>11</v>
      </c>
      <c r="N13" s="49" t="s">
        <v>11</v>
      </c>
      <c r="O13" s="61">
        <v>1</v>
      </c>
      <c r="P13" s="51" t="s">
        <v>133</v>
      </c>
      <c r="Q13" s="51" t="s">
        <v>122</v>
      </c>
      <c r="R13" s="47"/>
      <c r="S13" s="10"/>
      <c r="T13" s="38" t="s">
        <v>22</v>
      </c>
      <c r="U13" s="6">
        <f>0.2*U6</f>
        <v>5.6000000000000005</v>
      </c>
      <c r="V13" s="10"/>
      <c r="W13" s="26"/>
      <c r="X13" s="27"/>
      <c r="Y13" s="10"/>
      <c r="Z13" s="26"/>
      <c r="AA13" s="30"/>
      <c r="AB13" s="10"/>
      <c r="AC13" s="10"/>
      <c r="AD13" s="10"/>
      <c r="AE13" s="10"/>
      <c r="AF13" s="26"/>
      <c r="AG13" s="27"/>
      <c r="AH13" s="20"/>
      <c r="AI13" s="10"/>
      <c r="AJ13" s="10"/>
      <c r="AK13" s="10"/>
      <c r="AL13" s="10"/>
    </row>
    <row r="14" spans="1:38" s="9" customFormat="1" ht="30.9" x14ac:dyDescent="0.4">
      <c r="A14" s="60"/>
      <c r="B14" s="60"/>
      <c r="C14" s="61" t="s">
        <v>75</v>
      </c>
      <c r="D14" s="61">
        <v>12</v>
      </c>
      <c r="E14" s="19" t="s">
        <v>31</v>
      </c>
      <c r="F14" s="61" t="s">
        <v>103</v>
      </c>
      <c r="G14" s="61">
        <v>35</v>
      </c>
      <c r="H14" s="61">
        <v>1</v>
      </c>
      <c r="I14" s="21" t="s">
        <v>85</v>
      </c>
      <c r="J14" s="22">
        <v>2</v>
      </c>
      <c r="K14" s="42" t="s">
        <v>98</v>
      </c>
      <c r="L14" s="61">
        <v>9</v>
      </c>
      <c r="M14" s="49" t="s">
        <v>11</v>
      </c>
      <c r="N14" s="49" t="s">
        <v>11</v>
      </c>
      <c r="O14" s="61">
        <v>2</v>
      </c>
      <c r="P14" s="51" t="s">
        <v>134</v>
      </c>
      <c r="Q14" s="51" t="s">
        <v>135</v>
      </c>
      <c r="R14" s="47"/>
      <c r="S14" s="10"/>
      <c r="T14" s="66" t="s">
        <v>37</v>
      </c>
      <c r="U14" s="67"/>
      <c r="V14" s="10"/>
      <c r="W14" s="28" t="s">
        <v>18</v>
      </c>
      <c r="X14" s="29" t="s">
        <v>27</v>
      </c>
      <c r="Y14" s="29" t="s">
        <v>74</v>
      </c>
      <c r="Z14" s="26"/>
      <c r="AA14" s="30"/>
      <c r="AB14" s="10"/>
      <c r="AC14" s="10"/>
      <c r="AD14" s="10"/>
      <c r="AE14" s="10"/>
      <c r="AF14" s="26"/>
      <c r="AG14" s="27"/>
      <c r="AH14" s="20"/>
      <c r="AI14" s="10"/>
      <c r="AJ14" s="10"/>
      <c r="AK14" s="10"/>
      <c r="AL14" s="10"/>
    </row>
    <row r="15" spans="1:38" s="9" customFormat="1" ht="46.3" x14ac:dyDescent="0.4">
      <c r="A15" s="60"/>
      <c r="B15" s="60"/>
      <c r="C15" s="61" t="s">
        <v>107</v>
      </c>
      <c r="D15" s="61">
        <v>13</v>
      </c>
      <c r="E15" s="19" t="s">
        <v>31</v>
      </c>
      <c r="F15" s="61" t="s">
        <v>103</v>
      </c>
      <c r="G15" s="61">
        <v>35</v>
      </c>
      <c r="H15" s="61">
        <v>4</v>
      </c>
      <c r="I15" s="21" t="s">
        <v>85</v>
      </c>
      <c r="J15" s="22" t="s">
        <v>136</v>
      </c>
      <c r="K15" s="42" t="s">
        <v>137</v>
      </c>
      <c r="L15" s="61">
        <v>6</v>
      </c>
      <c r="M15" s="49" t="s">
        <v>11</v>
      </c>
      <c r="N15" s="49" t="s">
        <v>11</v>
      </c>
      <c r="O15" s="61">
        <v>2</v>
      </c>
      <c r="P15" s="51" t="s">
        <v>138</v>
      </c>
      <c r="Q15" s="51" t="s">
        <v>139</v>
      </c>
      <c r="R15" s="47"/>
      <c r="S15" s="10"/>
      <c r="T15" s="38" t="s">
        <v>38</v>
      </c>
      <c r="U15" s="6">
        <f>SUMIF(F:F,"к",N:N)</f>
        <v>67</v>
      </c>
      <c r="V15" s="10"/>
      <c r="W15" s="31" t="s">
        <v>33</v>
      </c>
      <c r="X15" s="32">
        <v>2</v>
      </c>
      <c r="Y15" s="32">
        <v>3</v>
      </c>
      <c r="Z15" s="26"/>
      <c r="AA15" s="30"/>
      <c r="AB15" s="10"/>
      <c r="AC15" s="10"/>
      <c r="AD15" s="10"/>
      <c r="AE15" s="10"/>
      <c r="AF15" s="26"/>
      <c r="AG15" s="27"/>
      <c r="AH15" s="20"/>
      <c r="AI15" s="10"/>
      <c r="AJ15" s="10"/>
      <c r="AK15" s="10"/>
      <c r="AL15" s="10"/>
    </row>
    <row r="16" spans="1:38" s="9" customFormat="1" ht="15.45" x14ac:dyDescent="0.4">
      <c r="A16" s="60"/>
      <c r="B16" s="60"/>
      <c r="C16" s="61" t="s">
        <v>132</v>
      </c>
      <c r="D16" s="61">
        <v>14</v>
      </c>
      <c r="E16" s="19" t="s">
        <v>77</v>
      </c>
      <c r="F16" s="61" t="s">
        <v>103</v>
      </c>
      <c r="G16" s="61">
        <v>35</v>
      </c>
      <c r="H16" s="61">
        <v>1</v>
      </c>
      <c r="I16" s="21" t="s">
        <v>84</v>
      </c>
      <c r="J16" s="22">
        <v>3.5</v>
      </c>
      <c r="K16" s="42" t="s">
        <v>86</v>
      </c>
      <c r="L16" s="61">
        <v>6</v>
      </c>
      <c r="M16" s="49" t="s">
        <v>11</v>
      </c>
      <c r="N16" s="49" t="s">
        <v>11</v>
      </c>
      <c r="O16" s="61">
        <v>2</v>
      </c>
      <c r="P16" s="51" t="s">
        <v>140</v>
      </c>
      <c r="Q16" s="51" t="s">
        <v>11</v>
      </c>
      <c r="R16" s="47"/>
      <c r="S16" s="10"/>
      <c r="T16" s="38" t="s">
        <v>39</v>
      </c>
      <c r="U16" s="6">
        <f>SUMIFS(N:N,C:C,"С",F:F,"к")</f>
        <v>0</v>
      </c>
      <c r="V16" s="10"/>
      <c r="W16" s="31" t="s">
        <v>30</v>
      </c>
      <c r="X16" s="32">
        <v>1</v>
      </c>
      <c r="Y16" s="32">
        <v>17</v>
      </c>
      <c r="Z16" s="26"/>
      <c r="AA16" s="30"/>
      <c r="AB16" s="10"/>
      <c r="AC16" s="10"/>
      <c r="AD16" s="10"/>
      <c r="AE16" s="10"/>
      <c r="AF16" s="26"/>
      <c r="AG16" s="27"/>
      <c r="AH16" s="20"/>
      <c r="AI16" s="10"/>
      <c r="AJ16" s="10"/>
      <c r="AK16" s="10"/>
      <c r="AL16" s="10"/>
    </row>
    <row r="17" spans="1:39" s="9" customFormat="1" ht="15.45" x14ac:dyDescent="0.4">
      <c r="A17" s="60"/>
      <c r="B17" s="60"/>
      <c r="C17" s="61" t="s">
        <v>132</v>
      </c>
      <c r="D17" s="61">
        <v>15</v>
      </c>
      <c r="E17" s="19" t="s">
        <v>141</v>
      </c>
      <c r="F17" s="61" t="s">
        <v>105</v>
      </c>
      <c r="G17" s="61">
        <v>10</v>
      </c>
      <c r="H17" s="61" t="s">
        <v>11</v>
      </c>
      <c r="I17" s="21" t="s">
        <v>94</v>
      </c>
      <c r="J17" s="22" t="s">
        <v>11</v>
      </c>
      <c r="K17" s="42" t="s">
        <v>11</v>
      </c>
      <c r="L17" s="61">
        <v>2</v>
      </c>
      <c r="M17" s="61">
        <v>1.1399999999999999</v>
      </c>
      <c r="N17" s="61">
        <v>3</v>
      </c>
      <c r="O17" s="61">
        <v>2</v>
      </c>
      <c r="P17" s="51" t="s">
        <v>142</v>
      </c>
      <c r="Q17" s="51" t="s">
        <v>106</v>
      </c>
      <c r="R17" s="47"/>
      <c r="S17" s="10"/>
      <c r="T17" s="38" t="s">
        <v>40</v>
      </c>
      <c r="U17" s="6">
        <f>SUMIFS(N:N,C:C,"ГК",F:F,"к")+SUMIFS(N:N,C:C,"Р",F:F,"к")+SUMIFS(N:N,C:C,"ГДК",F:F,"к")</f>
        <v>67</v>
      </c>
      <c r="V17" s="10"/>
      <c r="W17" s="31" t="s">
        <v>35</v>
      </c>
      <c r="X17" s="32">
        <v>1</v>
      </c>
      <c r="Y17" s="32">
        <v>32</v>
      </c>
      <c r="Z17" s="26"/>
      <c r="AA17" s="30"/>
      <c r="AB17" s="10"/>
      <c r="AC17" s="10"/>
      <c r="AD17" s="10"/>
      <c r="AE17" s="10"/>
      <c r="AF17" s="26"/>
      <c r="AG17" s="27"/>
      <c r="AH17" s="20"/>
      <c r="AI17" s="10"/>
      <c r="AJ17" s="10"/>
      <c r="AK17" s="10"/>
      <c r="AL17" s="10"/>
    </row>
    <row r="18" spans="1:39" s="9" customFormat="1" ht="15.45" x14ac:dyDescent="0.4">
      <c r="A18" s="60"/>
      <c r="B18" s="60"/>
      <c r="C18" s="61" t="s">
        <v>132</v>
      </c>
      <c r="D18" s="61">
        <v>16</v>
      </c>
      <c r="E18" s="19" t="s">
        <v>32</v>
      </c>
      <c r="F18" s="61" t="s">
        <v>105</v>
      </c>
      <c r="G18" s="61">
        <v>10</v>
      </c>
      <c r="H18" s="61" t="s">
        <v>11</v>
      </c>
      <c r="I18" s="21" t="s">
        <v>96</v>
      </c>
      <c r="J18" s="22" t="s">
        <v>11</v>
      </c>
      <c r="K18" s="42" t="s">
        <v>11</v>
      </c>
      <c r="L18" s="61">
        <v>3</v>
      </c>
      <c r="M18" s="61">
        <v>1.1399999999999999</v>
      </c>
      <c r="N18" s="61">
        <v>3</v>
      </c>
      <c r="O18" s="61">
        <v>2</v>
      </c>
      <c r="P18" s="51" t="s">
        <v>143</v>
      </c>
      <c r="Q18" s="51" t="s">
        <v>106</v>
      </c>
      <c r="R18" s="47"/>
      <c r="S18" s="10"/>
      <c r="T18" s="39" t="s">
        <v>41</v>
      </c>
      <c r="U18" s="6">
        <f>SUMIFS(N:N,C:C,"1ЖИ",F:F,"к")</f>
        <v>0</v>
      </c>
      <c r="V18" s="10"/>
      <c r="W18" s="31" t="s">
        <v>66</v>
      </c>
      <c r="X18" s="32">
        <v>7</v>
      </c>
      <c r="Y18" s="32">
        <v>43</v>
      </c>
      <c r="Z18" s="26"/>
      <c r="AA18" s="30"/>
      <c r="AB18" s="10"/>
      <c r="AC18" s="10"/>
      <c r="AD18" s="10"/>
      <c r="AE18" s="10"/>
      <c r="AF18" s="26"/>
      <c r="AG18" s="27"/>
      <c r="AH18" s="20"/>
      <c r="AI18" s="10"/>
      <c r="AJ18" s="10"/>
      <c r="AK18" s="10"/>
      <c r="AL18" s="10"/>
    </row>
    <row r="19" spans="1:39" s="9" customFormat="1" ht="15.45" x14ac:dyDescent="0.4">
      <c r="A19" s="60"/>
      <c r="B19" s="60"/>
      <c r="C19" s="61" t="s">
        <v>132</v>
      </c>
      <c r="D19" s="61">
        <v>17</v>
      </c>
      <c r="E19" s="19" t="s">
        <v>33</v>
      </c>
      <c r="F19" s="61" t="s">
        <v>105</v>
      </c>
      <c r="G19" s="61">
        <v>8</v>
      </c>
      <c r="H19" s="61" t="s">
        <v>11</v>
      </c>
      <c r="I19" s="21" t="s">
        <v>99</v>
      </c>
      <c r="J19" s="22" t="s">
        <v>11</v>
      </c>
      <c r="K19" s="42" t="s">
        <v>11</v>
      </c>
      <c r="L19" s="61">
        <v>1.2</v>
      </c>
      <c r="M19" s="49">
        <v>1.52</v>
      </c>
      <c r="N19" s="49">
        <v>4</v>
      </c>
      <c r="O19" s="61">
        <v>1</v>
      </c>
      <c r="P19" s="51" t="s">
        <v>144</v>
      </c>
      <c r="Q19" s="51" t="s">
        <v>11</v>
      </c>
      <c r="R19" s="47"/>
      <c r="S19" s="10"/>
      <c r="T19" s="39" t="s">
        <v>42</v>
      </c>
      <c r="U19" s="6">
        <f>SUMIFS(N:N,C:C,"2ЖИ",F:F,"к")</f>
        <v>0</v>
      </c>
      <c r="V19" s="10"/>
      <c r="W19" s="31" t="s">
        <v>32</v>
      </c>
      <c r="X19" s="32">
        <v>9</v>
      </c>
      <c r="Y19" s="32">
        <v>12</v>
      </c>
      <c r="Z19" s="26"/>
      <c r="AA19" s="30"/>
      <c r="AB19" s="20"/>
      <c r="AC19" s="20"/>
      <c r="AD19" s="20"/>
      <c r="AE19" s="20"/>
      <c r="AF19" s="26"/>
      <c r="AG19" s="27"/>
      <c r="AH19" s="20"/>
      <c r="AI19" s="10"/>
      <c r="AJ19" s="10"/>
      <c r="AK19" s="10"/>
      <c r="AL19" s="10"/>
    </row>
    <row r="20" spans="1:39" s="9" customFormat="1" ht="30.9" x14ac:dyDescent="0.4">
      <c r="A20" s="60"/>
      <c r="B20" s="60"/>
      <c r="C20" s="61" t="s">
        <v>132</v>
      </c>
      <c r="D20" s="61">
        <v>18</v>
      </c>
      <c r="E20" s="19" t="s">
        <v>145</v>
      </c>
      <c r="F20" s="61" t="s">
        <v>103</v>
      </c>
      <c r="G20" s="61">
        <v>10</v>
      </c>
      <c r="H20" s="61">
        <v>1</v>
      </c>
      <c r="I20" s="21" t="s">
        <v>96</v>
      </c>
      <c r="J20" s="22">
        <v>2</v>
      </c>
      <c r="K20" s="42" t="s">
        <v>90</v>
      </c>
      <c r="L20" s="61">
        <v>3.5</v>
      </c>
      <c r="M20" s="49" t="s">
        <v>11</v>
      </c>
      <c r="N20" s="49" t="s">
        <v>11</v>
      </c>
      <c r="O20" s="61">
        <v>2</v>
      </c>
      <c r="P20" s="51" t="s">
        <v>146</v>
      </c>
      <c r="Q20" s="51" t="s">
        <v>104</v>
      </c>
      <c r="R20" s="47"/>
      <c r="S20" s="10"/>
      <c r="T20" s="17"/>
      <c r="U20" s="18"/>
      <c r="V20" s="10"/>
      <c r="W20" s="31" t="s">
        <v>31</v>
      </c>
      <c r="X20" s="32">
        <v>6</v>
      </c>
      <c r="Y20" s="32">
        <v>7</v>
      </c>
      <c r="Z20" s="26"/>
      <c r="AA20" s="30"/>
      <c r="AB20" s="20"/>
      <c r="AC20" s="20"/>
      <c r="AD20" s="20"/>
      <c r="AE20" s="20"/>
      <c r="AF20" s="26"/>
      <c r="AG20" s="27"/>
      <c r="AH20" s="20"/>
      <c r="AI20" s="10"/>
      <c r="AJ20" s="10"/>
      <c r="AK20" s="10"/>
      <c r="AL20" s="10"/>
    </row>
    <row r="21" spans="1:39" s="9" customFormat="1" ht="15.45" x14ac:dyDescent="0.4">
      <c r="A21" s="60"/>
      <c r="B21" s="60"/>
      <c r="C21" s="61" t="s">
        <v>132</v>
      </c>
      <c r="D21" s="61">
        <v>19</v>
      </c>
      <c r="E21" s="19" t="s">
        <v>77</v>
      </c>
      <c r="F21" s="61" t="s">
        <v>103</v>
      </c>
      <c r="G21" s="61">
        <v>30</v>
      </c>
      <c r="H21" s="61">
        <v>1</v>
      </c>
      <c r="I21" s="21" t="s">
        <v>84</v>
      </c>
      <c r="J21" s="22">
        <v>3</v>
      </c>
      <c r="K21" s="42" t="s">
        <v>123</v>
      </c>
      <c r="L21" s="61">
        <v>4</v>
      </c>
      <c r="M21" s="49" t="s">
        <v>11</v>
      </c>
      <c r="N21" s="49" t="s">
        <v>11</v>
      </c>
      <c r="O21" s="61">
        <v>2</v>
      </c>
      <c r="P21" s="51" t="s">
        <v>147</v>
      </c>
      <c r="Q21" s="51" t="s">
        <v>122</v>
      </c>
      <c r="R21" s="47"/>
      <c r="S21" s="10"/>
      <c r="T21" s="38" t="s">
        <v>38</v>
      </c>
      <c r="U21" s="6">
        <f>U22+U25</f>
        <v>67</v>
      </c>
      <c r="V21" s="10"/>
      <c r="W21" s="31" t="s">
        <v>34</v>
      </c>
      <c r="X21" s="32">
        <v>1</v>
      </c>
      <c r="Y21" s="32">
        <v>1</v>
      </c>
      <c r="Z21" s="26"/>
      <c r="AA21" s="30"/>
      <c r="AB21" s="20"/>
      <c r="AC21" s="20"/>
      <c r="AD21" s="20"/>
      <c r="AE21" s="20"/>
      <c r="AF21" s="26"/>
      <c r="AG21" s="27"/>
      <c r="AH21" s="20"/>
      <c r="AI21" s="10"/>
      <c r="AJ21" s="10"/>
      <c r="AK21" s="10"/>
      <c r="AL21" s="10"/>
    </row>
    <row r="22" spans="1:39" s="9" customFormat="1" ht="15.45" x14ac:dyDescent="0.4">
      <c r="A22" s="60"/>
      <c r="B22" s="60"/>
      <c r="C22" s="61" t="s">
        <v>132</v>
      </c>
      <c r="D22" s="61">
        <v>20</v>
      </c>
      <c r="E22" s="36" t="s">
        <v>77</v>
      </c>
      <c r="F22" s="61" t="s">
        <v>103</v>
      </c>
      <c r="G22" s="61">
        <v>30</v>
      </c>
      <c r="H22" s="61">
        <v>1</v>
      </c>
      <c r="I22" s="21" t="s">
        <v>84</v>
      </c>
      <c r="J22" s="22">
        <v>3</v>
      </c>
      <c r="K22" s="42" t="s">
        <v>123</v>
      </c>
      <c r="L22" s="61">
        <v>5</v>
      </c>
      <c r="M22" s="49" t="s">
        <v>11</v>
      </c>
      <c r="N22" s="49" t="s">
        <v>11</v>
      </c>
      <c r="O22" s="61">
        <v>2</v>
      </c>
      <c r="P22" s="51" t="s">
        <v>148</v>
      </c>
      <c r="Q22" s="51" t="s">
        <v>122</v>
      </c>
      <c r="R22" s="47"/>
      <c r="S22" s="10"/>
      <c r="T22" s="38" t="s">
        <v>43</v>
      </c>
      <c r="U22" s="6">
        <f>U23+U24</f>
        <v>67</v>
      </c>
      <c r="V22" s="10"/>
      <c r="W22" s="24" t="s">
        <v>29</v>
      </c>
      <c r="X22" s="25">
        <v>1</v>
      </c>
      <c r="Y22" s="25">
        <v>1</v>
      </c>
      <c r="Z22" s="26"/>
      <c r="AA22" s="30"/>
      <c r="AB22" s="20"/>
      <c r="AC22" s="20"/>
      <c r="AD22" s="20"/>
      <c r="AE22" s="20"/>
      <c r="AF22" s="26"/>
      <c r="AG22" s="27"/>
      <c r="AH22" s="20"/>
      <c r="AI22" s="10"/>
      <c r="AJ22" s="10"/>
      <c r="AK22" s="10"/>
      <c r="AL22" s="10"/>
    </row>
    <row r="23" spans="1:39" s="9" customFormat="1" ht="15.45" x14ac:dyDescent="0.4">
      <c r="A23" s="60"/>
      <c r="B23" s="60"/>
      <c r="C23" s="61" t="s">
        <v>132</v>
      </c>
      <c r="D23" s="61">
        <v>21</v>
      </c>
      <c r="E23" s="36" t="s">
        <v>149</v>
      </c>
      <c r="F23" s="61" t="s">
        <v>105</v>
      </c>
      <c r="G23" s="61">
        <v>8</v>
      </c>
      <c r="H23" s="61" t="s">
        <v>11</v>
      </c>
      <c r="I23" s="21" t="s">
        <v>97</v>
      </c>
      <c r="J23" s="22" t="s">
        <v>11</v>
      </c>
      <c r="K23" s="42" t="s">
        <v>11</v>
      </c>
      <c r="L23" s="61">
        <v>2</v>
      </c>
      <c r="M23" s="49">
        <v>3.04</v>
      </c>
      <c r="N23" s="49">
        <v>8</v>
      </c>
      <c r="O23" s="61">
        <v>2</v>
      </c>
      <c r="P23" s="51" t="s">
        <v>150</v>
      </c>
      <c r="Q23" s="51" t="s">
        <v>114</v>
      </c>
      <c r="R23" s="47"/>
      <c r="S23" s="10"/>
      <c r="T23" s="38" t="s">
        <v>44</v>
      </c>
      <c r="U23" s="6">
        <f>SUMIFS(N:N,C:C,"С",R:R,"да")+SUMIFS(N:N,C:C,"ГК",R:R,"да")+SUMIFS(N:N,C:C,"Р",R:R,"да")+SUMIFS(N:N,C:C,"ГДК",R:R,"да")</f>
        <v>0</v>
      </c>
      <c r="V23" s="10"/>
      <c r="W23" s="31" t="s">
        <v>71</v>
      </c>
      <c r="X23" s="32">
        <v>2</v>
      </c>
      <c r="Y23" s="32">
        <v>45</v>
      </c>
      <c r="Z23" s="20"/>
      <c r="AA23" s="20"/>
      <c r="AB23" s="20"/>
      <c r="AC23" s="20"/>
      <c r="AD23" s="20"/>
      <c r="AE23" s="20"/>
      <c r="AF23" s="26"/>
      <c r="AG23" s="27"/>
      <c r="AH23" s="20"/>
      <c r="AI23" s="10"/>
      <c r="AJ23" s="10"/>
      <c r="AK23" s="10"/>
      <c r="AL23" s="10"/>
    </row>
    <row r="24" spans="1:39" s="9" customFormat="1" ht="216.45" x14ac:dyDescent="0.4">
      <c r="A24" s="60"/>
      <c r="B24" s="60"/>
      <c r="C24" s="61" t="s">
        <v>132</v>
      </c>
      <c r="D24" s="61">
        <v>22</v>
      </c>
      <c r="E24" s="63" t="s">
        <v>151</v>
      </c>
      <c r="F24" s="61" t="s">
        <v>152</v>
      </c>
      <c r="G24" s="61" t="s">
        <v>11</v>
      </c>
      <c r="H24" s="61" t="s">
        <v>11</v>
      </c>
      <c r="I24" s="21" t="s">
        <v>11</v>
      </c>
      <c r="J24" s="22" t="s">
        <v>11</v>
      </c>
      <c r="K24" s="42" t="s">
        <v>11</v>
      </c>
      <c r="L24" s="61" t="s">
        <v>11</v>
      </c>
      <c r="M24" s="49" t="s">
        <v>11</v>
      </c>
      <c r="N24" s="49" t="s">
        <v>11</v>
      </c>
      <c r="O24" s="61">
        <v>1</v>
      </c>
      <c r="P24" s="51" t="s">
        <v>11</v>
      </c>
      <c r="Q24" s="51" t="s">
        <v>190</v>
      </c>
      <c r="R24" s="47"/>
      <c r="S24" s="10"/>
      <c r="T24" s="38" t="s">
        <v>45</v>
      </c>
      <c r="U24" s="6">
        <f>SUMIFS(N:N,C:C,"С",R:R,"")+SUMIFS(N:N,C:C,"ГК",R:R,"")+SUMIFS(N:N,C:C,"Р",R:R,"")+SUMIFS(N:N,C:C,"ГДК",R:R,"")</f>
        <v>67</v>
      </c>
      <c r="V24" s="10"/>
      <c r="W24" s="31" t="s">
        <v>65</v>
      </c>
      <c r="X24" s="32">
        <v>1</v>
      </c>
      <c r="Y24" s="32">
        <v>1</v>
      </c>
      <c r="Z24" s="20"/>
      <c r="AA24" s="20"/>
      <c r="AB24" s="20"/>
      <c r="AC24" s="20"/>
      <c r="AD24" s="20"/>
      <c r="AE24" s="20"/>
      <c r="AF24" s="26"/>
      <c r="AG24" s="27"/>
      <c r="AH24" s="20"/>
      <c r="AI24" s="10"/>
      <c r="AJ24" s="10"/>
      <c r="AK24" s="10"/>
      <c r="AL24" s="10"/>
    </row>
    <row r="25" spans="1:39" s="9" customFormat="1" ht="15.45" x14ac:dyDescent="0.4">
      <c r="A25" s="60"/>
      <c r="B25" s="60"/>
      <c r="C25" s="61" t="s">
        <v>132</v>
      </c>
      <c r="D25" s="61">
        <v>23</v>
      </c>
      <c r="E25" s="36" t="s">
        <v>153</v>
      </c>
      <c r="F25" s="61" t="s">
        <v>105</v>
      </c>
      <c r="G25" s="61">
        <v>8</v>
      </c>
      <c r="H25" s="61" t="s">
        <v>11</v>
      </c>
      <c r="I25" s="21" t="s">
        <v>81</v>
      </c>
      <c r="J25" s="22" t="s">
        <v>11</v>
      </c>
      <c r="K25" s="42" t="s">
        <v>11</v>
      </c>
      <c r="L25" s="61">
        <v>1.3</v>
      </c>
      <c r="M25" s="49">
        <v>0.38</v>
      </c>
      <c r="N25" s="49">
        <v>1</v>
      </c>
      <c r="O25" s="61">
        <v>1</v>
      </c>
      <c r="P25" s="51" t="s">
        <v>11</v>
      </c>
      <c r="Q25" s="51" t="s">
        <v>11</v>
      </c>
      <c r="R25" s="47"/>
      <c r="S25" s="10"/>
      <c r="T25" s="38" t="s">
        <v>46</v>
      </c>
      <c r="U25" s="6">
        <f>U26+U29</f>
        <v>0</v>
      </c>
      <c r="V25" s="33"/>
      <c r="W25" s="31" t="s">
        <v>69</v>
      </c>
      <c r="X25" s="32">
        <v>5</v>
      </c>
      <c r="Y25" s="32">
        <v>21</v>
      </c>
      <c r="Z25" s="20"/>
      <c r="AA25" s="20"/>
      <c r="AB25" s="20"/>
      <c r="AC25" s="20"/>
      <c r="AD25" s="20"/>
      <c r="AE25" s="20"/>
      <c r="AF25" s="26"/>
      <c r="AG25" s="27"/>
      <c r="AH25" s="20"/>
      <c r="AI25" s="10"/>
      <c r="AJ25" s="10"/>
      <c r="AK25" s="10"/>
      <c r="AL25" s="10"/>
    </row>
    <row r="26" spans="1:39" s="9" customFormat="1" ht="15.45" x14ac:dyDescent="0.4">
      <c r="A26" s="60"/>
      <c r="B26" s="60"/>
      <c r="C26" s="61" t="s">
        <v>132</v>
      </c>
      <c r="D26" s="61">
        <v>24</v>
      </c>
      <c r="E26" s="36" t="s">
        <v>153</v>
      </c>
      <c r="F26" s="61" t="s">
        <v>105</v>
      </c>
      <c r="G26" s="61">
        <v>8</v>
      </c>
      <c r="H26" s="61" t="s">
        <v>11</v>
      </c>
      <c r="I26" s="21" t="s">
        <v>89</v>
      </c>
      <c r="J26" s="22" t="s">
        <v>11</v>
      </c>
      <c r="K26" s="42" t="s">
        <v>11</v>
      </c>
      <c r="L26" s="61">
        <v>1.2</v>
      </c>
      <c r="M26" s="49">
        <v>0.38</v>
      </c>
      <c r="N26" s="49">
        <v>1</v>
      </c>
      <c r="O26" s="61">
        <v>1</v>
      </c>
      <c r="P26" s="51" t="s">
        <v>11</v>
      </c>
      <c r="Q26" s="51" t="s">
        <v>11</v>
      </c>
      <c r="R26" s="47"/>
      <c r="S26" s="10"/>
      <c r="T26" s="38" t="s">
        <v>47</v>
      </c>
      <c r="U26" s="6">
        <f>SUMIFS(N:N,C:C,"1ЖИ",R:R,"да")+SUMIFS(N:N,C:C,"2ЖИ",R:R,"да")</f>
        <v>0</v>
      </c>
      <c r="V26" s="33"/>
      <c r="W26" s="31" t="s">
        <v>68</v>
      </c>
      <c r="X26" s="32">
        <v>3</v>
      </c>
      <c r="Y26" s="32">
        <v>3</v>
      </c>
      <c r="Z26" s="29"/>
      <c r="AA26" s="29"/>
      <c r="AB26" s="29"/>
      <c r="AC26" s="20"/>
      <c r="AD26" s="20"/>
      <c r="AE26" s="20"/>
      <c r="AF26" s="26"/>
      <c r="AG26" s="27"/>
      <c r="AH26" s="20"/>
      <c r="AI26" s="10"/>
      <c r="AJ26" s="10"/>
      <c r="AK26" s="10"/>
      <c r="AL26" s="10"/>
    </row>
    <row r="27" spans="1:39" s="9" customFormat="1" ht="15.45" x14ac:dyDescent="0.4">
      <c r="A27" s="60"/>
      <c r="B27" s="60"/>
      <c r="C27" s="61" t="s">
        <v>132</v>
      </c>
      <c r="D27" s="61">
        <v>25</v>
      </c>
      <c r="E27" s="36" t="s">
        <v>154</v>
      </c>
      <c r="F27" s="61" t="s">
        <v>105</v>
      </c>
      <c r="G27" s="61">
        <v>8</v>
      </c>
      <c r="H27" s="61" t="s">
        <v>11</v>
      </c>
      <c r="I27" s="21" t="s">
        <v>82</v>
      </c>
      <c r="J27" s="22" t="s">
        <v>11</v>
      </c>
      <c r="K27" s="42" t="s">
        <v>11</v>
      </c>
      <c r="L27" s="61">
        <v>1.3</v>
      </c>
      <c r="M27" s="49">
        <v>1.52</v>
      </c>
      <c r="N27" s="49">
        <v>4</v>
      </c>
      <c r="O27" s="61">
        <v>2</v>
      </c>
      <c r="P27" s="51" t="s">
        <v>155</v>
      </c>
      <c r="Q27" s="51" t="s">
        <v>114</v>
      </c>
      <c r="R27" s="47"/>
      <c r="S27" s="10"/>
      <c r="T27" s="38" t="s">
        <v>48</v>
      </c>
      <c r="U27" s="6" t="s">
        <v>11</v>
      </c>
      <c r="V27" s="10"/>
      <c r="W27" s="31" t="s">
        <v>70</v>
      </c>
      <c r="X27" s="32">
        <v>1</v>
      </c>
      <c r="Y27" s="32">
        <v>2</v>
      </c>
      <c r="Z27" s="29"/>
      <c r="AA27" s="29"/>
      <c r="AB27" s="29"/>
      <c r="AC27" s="20"/>
      <c r="AD27" s="20"/>
      <c r="AE27" s="20"/>
      <c r="AF27" s="26"/>
      <c r="AG27" s="27"/>
      <c r="AH27" s="10"/>
      <c r="AI27" s="10"/>
      <c r="AJ27" s="10"/>
      <c r="AK27" s="10"/>
      <c r="AL27" s="10"/>
    </row>
    <row r="28" spans="1:39" s="9" customFormat="1" ht="15.45" x14ac:dyDescent="0.4">
      <c r="A28" s="60"/>
      <c r="B28" s="60"/>
      <c r="C28" s="61" t="s">
        <v>132</v>
      </c>
      <c r="D28" s="61">
        <v>26</v>
      </c>
      <c r="E28" s="36" t="s">
        <v>156</v>
      </c>
      <c r="F28" s="61" t="s">
        <v>105</v>
      </c>
      <c r="G28" s="61">
        <v>10</v>
      </c>
      <c r="H28" s="61" t="s">
        <v>11</v>
      </c>
      <c r="I28" s="21" t="s">
        <v>81</v>
      </c>
      <c r="J28" s="22" t="s">
        <v>11</v>
      </c>
      <c r="K28" s="42" t="s">
        <v>11</v>
      </c>
      <c r="L28" s="61">
        <v>1.2</v>
      </c>
      <c r="M28" s="49">
        <v>1.1399999999999999</v>
      </c>
      <c r="N28" s="49">
        <v>3</v>
      </c>
      <c r="O28" s="61">
        <v>1</v>
      </c>
      <c r="P28" s="51" t="s">
        <v>11</v>
      </c>
      <c r="Q28" s="51" t="s">
        <v>11</v>
      </c>
      <c r="R28" s="47"/>
      <c r="S28" s="10"/>
      <c r="T28" s="38" t="s">
        <v>49</v>
      </c>
      <c r="U28" s="6">
        <f>SUMIFS(N:N,C:C,"1ЖИ",R:R,"да")+SUMIFS(N:N,C:C,"2ЖИ",R:R,"да")</f>
        <v>0</v>
      </c>
      <c r="V28" s="10"/>
      <c r="W28" s="31" t="s">
        <v>19</v>
      </c>
      <c r="X28" s="32">
        <v>40</v>
      </c>
      <c r="Y28" s="32">
        <v>188</v>
      </c>
      <c r="Z28" s="29"/>
      <c r="AC28" s="10"/>
      <c r="AD28" s="10"/>
      <c r="AE28" s="10"/>
      <c r="AF28" s="20"/>
      <c r="AG28" s="20"/>
      <c r="AH28" s="10"/>
      <c r="AI28" s="10"/>
      <c r="AJ28" s="10"/>
      <c r="AK28" s="10"/>
      <c r="AL28" s="10"/>
    </row>
    <row r="29" spans="1:39" s="9" customFormat="1" ht="15.45" x14ac:dyDescent="0.4">
      <c r="A29" s="60"/>
      <c r="B29" s="60"/>
      <c r="C29" s="61" t="s">
        <v>132</v>
      </c>
      <c r="D29" s="61">
        <v>27</v>
      </c>
      <c r="E29" s="36" t="s">
        <v>153</v>
      </c>
      <c r="F29" s="61" t="s">
        <v>105</v>
      </c>
      <c r="G29" s="61">
        <v>6</v>
      </c>
      <c r="H29" s="61" t="s">
        <v>11</v>
      </c>
      <c r="I29" s="21" t="s">
        <v>157</v>
      </c>
      <c r="J29" s="22" t="s">
        <v>11</v>
      </c>
      <c r="K29" s="42" t="s">
        <v>11</v>
      </c>
      <c r="L29" s="61">
        <v>1</v>
      </c>
      <c r="M29" s="49">
        <v>0.76</v>
      </c>
      <c r="N29" s="49">
        <v>2</v>
      </c>
      <c r="O29" s="61">
        <v>1</v>
      </c>
      <c r="P29" s="51" t="s">
        <v>11</v>
      </c>
      <c r="Q29" s="51" t="s">
        <v>11</v>
      </c>
      <c r="R29" s="47"/>
      <c r="S29" s="10"/>
      <c r="T29" s="38" t="s">
        <v>50</v>
      </c>
      <c r="U29" s="6">
        <f>SUMIFS(N:N,C:C,"1ЖИ",R:R,"")+SUMIFS(N:N,C:C,"2ЖИ",R:R,"")</f>
        <v>0</v>
      </c>
      <c r="W29" s="29"/>
      <c r="X29" s="29"/>
      <c r="Y29" s="29"/>
      <c r="Z29" s="29"/>
      <c r="AC29" s="10"/>
      <c r="AD29" s="10"/>
      <c r="AE29" s="10"/>
      <c r="AF29" s="20"/>
      <c r="AG29" s="20"/>
      <c r="AH29" s="10"/>
      <c r="AI29" s="10"/>
      <c r="AJ29" s="10"/>
      <c r="AK29" s="10"/>
      <c r="AL29" s="10"/>
    </row>
    <row r="30" spans="1:39" s="9" customFormat="1" ht="15.45" x14ac:dyDescent="0.4">
      <c r="A30" s="60"/>
      <c r="B30" s="60"/>
      <c r="C30" s="61" t="s">
        <v>132</v>
      </c>
      <c r="D30" s="61">
        <v>28</v>
      </c>
      <c r="E30" s="19" t="s">
        <v>154</v>
      </c>
      <c r="F30" s="61" t="s">
        <v>105</v>
      </c>
      <c r="G30" s="61">
        <v>6</v>
      </c>
      <c r="H30" s="61" t="s">
        <v>11</v>
      </c>
      <c r="I30" s="21" t="s">
        <v>101</v>
      </c>
      <c r="J30" s="22" t="s">
        <v>11</v>
      </c>
      <c r="K30" s="42" t="s">
        <v>11</v>
      </c>
      <c r="L30" s="61">
        <v>0.4</v>
      </c>
      <c r="M30" s="49">
        <v>1.1399999999999999</v>
      </c>
      <c r="N30" s="49">
        <v>3</v>
      </c>
      <c r="O30" s="61">
        <v>1</v>
      </c>
      <c r="P30" s="51" t="s">
        <v>11</v>
      </c>
      <c r="Q30" s="51" t="s">
        <v>11</v>
      </c>
      <c r="R30" s="47"/>
      <c r="S30" s="10"/>
      <c r="T30" s="38" t="s">
        <v>51</v>
      </c>
      <c r="U30" s="6" t="s">
        <v>11</v>
      </c>
      <c r="W30" s="29"/>
      <c r="X30" s="29"/>
      <c r="Y30" s="29"/>
      <c r="Z30" s="29"/>
      <c r="AC30" s="10"/>
      <c r="AD30" s="10"/>
      <c r="AE30" s="10"/>
      <c r="AF30" s="20"/>
      <c r="AG30" s="20"/>
      <c r="AH30" s="10"/>
      <c r="AI30" s="10"/>
      <c r="AJ30" s="10"/>
      <c r="AK30" s="10"/>
      <c r="AL30" s="10"/>
    </row>
    <row r="31" spans="1:39" s="9" customFormat="1" ht="15.45" x14ac:dyDescent="0.4">
      <c r="A31" s="60"/>
      <c r="B31" s="60"/>
      <c r="C31" s="61" t="s">
        <v>132</v>
      </c>
      <c r="D31" s="61">
        <v>29</v>
      </c>
      <c r="E31" s="19" t="s">
        <v>158</v>
      </c>
      <c r="F31" s="61" t="s">
        <v>103</v>
      </c>
      <c r="G31" s="61">
        <v>4</v>
      </c>
      <c r="H31" s="61">
        <v>1</v>
      </c>
      <c r="I31" s="21" t="s">
        <v>100</v>
      </c>
      <c r="J31" s="22">
        <v>0.5</v>
      </c>
      <c r="K31" s="42" t="s">
        <v>100</v>
      </c>
      <c r="L31" s="61">
        <v>0.2</v>
      </c>
      <c r="M31" s="49" t="s">
        <v>11</v>
      </c>
      <c r="N31" s="49" t="s">
        <v>11</v>
      </c>
      <c r="O31" s="61">
        <v>2</v>
      </c>
      <c r="P31" s="51" t="s">
        <v>159</v>
      </c>
      <c r="Q31" s="51" t="s">
        <v>160</v>
      </c>
      <c r="R31" s="47"/>
      <c r="S31" s="10"/>
      <c r="T31" s="38" t="s">
        <v>52</v>
      </c>
      <c r="U31" s="6">
        <f>SUMIFS(N:N,C:C,"1ЖИ",R:R,"")+SUMIFS(N:N,C:C,"2ЖИ",R:R,"")</f>
        <v>0</v>
      </c>
      <c r="W31" s="29"/>
      <c r="X31" s="29"/>
      <c r="Y31" s="29"/>
      <c r="Z31" s="29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9" s="9" customFormat="1" ht="15.45" x14ac:dyDescent="0.4">
      <c r="A32" s="60"/>
      <c r="B32" s="60"/>
      <c r="C32" s="61" t="s">
        <v>132</v>
      </c>
      <c r="D32" s="61">
        <v>30</v>
      </c>
      <c r="E32" s="19" t="s">
        <v>153</v>
      </c>
      <c r="F32" s="61" t="s">
        <v>105</v>
      </c>
      <c r="G32" s="61">
        <v>5</v>
      </c>
      <c r="H32" s="61" t="s">
        <v>11</v>
      </c>
      <c r="I32" s="21" t="s">
        <v>92</v>
      </c>
      <c r="J32" s="22" t="s">
        <v>11</v>
      </c>
      <c r="K32" s="42" t="s">
        <v>11</v>
      </c>
      <c r="L32" s="61">
        <v>1.1000000000000001</v>
      </c>
      <c r="M32" s="49">
        <v>1.9</v>
      </c>
      <c r="N32" s="49">
        <v>5</v>
      </c>
      <c r="O32" s="61">
        <v>1</v>
      </c>
      <c r="P32" s="51" t="s">
        <v>11</v>
      </c>
      <c r="Q32" s="51" t="s">
        <v>11</v>
      </c>
      <c r="R32" s="47"/>
      <c r="S32" s="10"/>
      <c r="T32" s="38" t="s">
        <v>20</v>
      </c>
      <c r="U32" s="11"/>
      <c r="W32" s="29"/>
      <c r="X32" s="29"/>
      <c r="Y32" s="20"/>
      <c r="Z32" s="29"/>
      <c r="AC32" s="10"/>
      <c r="AD32" s="10"/>
      <c r="AE32" s="10"/>
      <c r="AF32" s="20"/>
      <c r="AG32" s="20"/>
      <c r="AH32" s="20"/>
      <c r="AI32" s="20"/>
      <c r="AJ32" s="20"/>
      <c r="AK32" s="20"/>
      <c r="AL32" s="20"/>
      <c r="AM32" s="29"/>
    </row>
    <row r="33" spans="1:44" s="9" customFormat="1" ht="15.45" x14ac:dyDescent="0.4">
      <c r="A33" s="60">
        <v>2</v>
      </c>
      <c r="B33" s="60">
        <v>363.5</v>
      </c>
      <c r="C33" s="61" t="s">
        <v>132</v>
      </c>
      <c r="D33" s="61">
        <v>31</v>
      </c>
      <c r="E33" s="19" t="s">
        <v>141</v>
      </c>
      <c r="F33" s="61" t="s">
        <v>105</v>
      </c>
      <c r="G33" s="61">
        <v>6</v>
      </c>
      <c r="H33" s="61" t="s">
        <v>11</v>
      </c>
      <c r="I33" s="21" t="s">
        <v>91</v>
      </c>
      <c r="J33" s="22" t="s">
        <v>11</v>
      </c>
      <c r="K33" s="42" t="s">
        <v>11</v>
      </c>
      <c r="L33" s="61">
        <v>2.5</v>
      </c>
      <c r="M33" s="61">
        <v>0.38</v>
      </c>
      <c r="N33" s="61">
        <v>1</v>
      </c>
      <c r="O33" s="61">
        <v>1</v>
      </c>
      <c r="P33" s="51" t="s">
        <v>161</v>
      </c>
      <c r="Q33" s="51" t="s">
        <v>11</v>
      </c>
      <c r="R33" s="47"/>
      <c r="S33" s="10"/>
      <c r="T33" s="38" t="s">
        <v>53</v>
      </c>
      <c r="U33" s="11"/>
      <c r="W33" s="29"/>
      <c r="X33" s="29"/>
      <c r="Y33" s="10"/>
      <c r="Z33" s="20"/>
      <c r="AA33" s="10"/>
      <c r="AB33" s="10"/>
      <c r="AC33" s="10"/>
      <c r="AD33" s="10"/>
      <c r="AE33" s="10"/>
      <c r="AF33" s="29"/>
      <c r="AG33" s="29"/>
      <c r="AH33" s="29"/>
      <c r="AI33" s="20"/>
      <c r="AJ33" s="20"/>
      <c r="AK33" s="20"/>
      <c r="AL33" s="20"/>
      <c r="AM33" s="29"/>
    </row>
    <row r="34" spans="1:44" s="9" customFormat="1" ht="15.45" x14ac:dyDescent="0.4">
      <c r="A34" s="60"/>
      <c r="B34" s="60"/>
      <c r="C34" s="61" t="s">
        <v>132</v>
      </c>
      <c r="D34" s="61">
        <v>32</v>
      </c>
      <c r="E34" s="19" t="s">
        <v>78</v>
      </c>
      <c r="F34" s="61" t="s">
        <v>105</v>
      </c>
      <c r="G34" s="61">
        <v>6</v>
      </c>
      <c r="H34" s="61" t="s">
        <v>11</v>
      </c>
      <c r="I34" s="21" t="s">
        <v>91</v>
      </c>
      <c r="J34" s="22" t="s">
        <v>11</v>
      </c>
      <c r="K34" s="42" t="s">
        <v>11</v>
      </c>
      <c r="L34" s="61">
        <v>2.5</v>
      </c>
      <c r="M34" s="49">
        <v>1.1399999999999999</v>
      </c>
      <c r="N34" s="49">
        <v>3</v>
      </c>
      <c r="O34" s="61">
        <v>1</v>
      </c>
      <c r="P34" s="51" t="s">
        <v>162</v>
      </c>
      <c r="Q34" s="51" t="s">
        <v>11</v>
      </c>
      <c r="R34" s="47"/>
      <c r="S34" s="10"/>
      <c r="T34" s="38" t="s">
        <v>54</v>
      </c>
      <c r="U34" s="6" t="s">
        <v>11</v>
      </c>
      <c r="W34" s="29"/>
      <c r="X34" s="29"/>
      <c r="Y34" s="10"/>
      <c r="Z34" s="20"/>
      <c r="AA34" s="10"/>
      <c r="AB34" s="10"/>
      <c r="AC34" s="10"/>
      <c r="AD34" s="10"/>
      <c r="AE34" s="10"/>
      <c r="AF34" s="31"/>
      <c r="AG34" s="32"/>
      <c r="AH34" s="29"/>
      <c r="AI34" s="20"/>
      <c r="AJ34" s="20"/>
      <c r="AK34" s="20"/>
      <c r="AL34" s="20"/>
      <c r="AM34" s="29"/>
    </row>
    <row r="35" spans="1:44" s="9" customFormat="1" ht="15.45" x14ac:dyDescent="0.4">
      <c r="A35" s="60"/>
      <c r="B35" s="60"/>
      <c r="C35" s="61" t="s">
        <v>132</v>
      </c>
      <c r="D35" s="61">
        <v>33</v>
      </c>
      <c r="E35" s="19" t="s">
        <v>163</v>
      </c>
      <c r="F35" s="61" t="s">
        <v>103</v>
      </c>
      <c r="G35" s="61">
        <v>25</v>
      </c>
      <c r="H35" s="61">
        <v>1</v>
      </c>
      <c r="I35" s="21" t="s">
        <v>80</v>
      </c>
      <c r="J35" s="22">
        <v>1.7</v>
      </c>
      <c r="K35" s="42" t="s">
        <v>118</v>
      </c>
      <c r="L35" s="61">
        <v>5</v>
      </c>
      <c r="M35" s="49" t="s">
        <v>11</v>
      </c>
      <c r="N35" s="49" t="s">
        <v>11</v>
      </c>
      <c r="O35" s="61">
        <v>3</v>
      </c>
      <c r="P35" s="51" t="s">
        <v>164</v>
      </c>
      <c r="Q35" s="51" t="s">
        <v>165</v>
      </c>
      <c r="R35" s="47"/>
      <c r="S35" s="10"/>
      <c r="T35" s="38" t="s">
        <v>55</v>
      </c>
      <c r="U35" s="11"/>
      <c r="W35" s="29"/>
      <c r="X35" s="29"/>
      <c r="Y35" s="10"/>
      <c r="Z35" s="20"/>
      <c r="AA35" s="10"/>
      <c r="AB35" s="10"/>
      <c r="AC35" s="10"/>
      <c r="AD35" s="10"/>
      <c r="AE35" s="10"/>
      <c r="AF35" s="31"/>
      <c r="AG35" s="32"/>
      <c r="AH35" s="29"/>
      <c r="AI35" s="20"/>
      <c r="AJ35" s="20"/>
      <c r="AK35" s="20"/>
      <c r="AL35" s="20"/>
      <c r="AM35" s="29"/>
    </row>
    <row r="36" spans="1:44" s="9" customFormat="1" ht="15.45" x14ac:dyDescent="0.4">
      <c r="A36" s="60"/>
      <c r="B36" s="60"/>
      <c r="C36" s="61" t="s">
        <v>132</v>
      </c>
      <c r="D36" s="61">
        <v>34</v>
      </c>
      <c r="E36" s="19" t="s">
        <v>30</v>
      </c>
      <c r="F36" s="61" t="s">
        <v>103</v>
      </c>
      <c r="G36" s="61">
        <v>5</v>
      </c>
      <c r="H36" s="61">
        <v>1</v>
      </c>
      <c r="I36" s="21" t="s">
        <v>92</v>
      </c>
      <c r="J36" s="22">
        <v>0.6</v>
      </c>
      <c r="K36" s="22">
        <v>3</v>
      </c>
      <c r="L36" s="61">
        <v>2</v>
      </c>
      <c r="M36" s="49" t="s">
        <v>11</v>
      </c>
      <c r="N36" s="49" t="s">
        <v>11</v>
      </c>
      <c r="O36" s="61">
        <v>1</v>
      </c>
      <c r="P36" s="51" t="s">
        <v>109</v>
      </c>
      <c r="Q36" s="51" t="s">
        <v>166</v>
      </c>
      <c r="R36" s="47"/>
      <c r="S36" s="10"/>
      <c r="T36" s="38" t="s">
        <v>56</v>
      </c>
      <c r="U36" s="11"/>
      <c r="W36" s="29"/>
      <c r="X36" s="29"/>
      <c r="Y36" s="10"/>
      <c r="Z36" s="20"/>
      <c r="AA36" s="10"/>
      <c r="AB36" s="10"/>
      <c r="AC36" s="10"/>
      <c r="AD36" s="10"/>
      <c r="AE36" s="10"/>
      <c r="AF36" s="31"/>
      <c r="AG36" s="32"/>
      <c r="AH36" s="29"/>
      <c r="AI36" s="20"/>
      <c r="AJ36" s="20"/>
      <c r="AK36" s="20"/>
      <c r="AL36" s="20"/>
      <c r="AM36" s="29"/>
    </row>
    <row r="37" spans="1:44" s="9" customFormat="1" ht="15.45" x14ac:dyDescent="0.4">
      <c r="A37" s="60"/>
      <c r="B37" s="60"/>
      <c r="C37" s="61" t="s">
        <v>132</v>
      </c>
      <c r="D37" s="61">
        <v>35</v>
      </c>
      <c r="E37" s="19" t="s">
        <v>167</v>
      </c>
      <c r="F37" s="61" t="s">
        <v>103</v>
      </c>
      <c r="G37" s="61">
        <v>6</v>
      </c>
      <c r="H37" s="61">
        <v>1</v>
      </c>
      <c r="I37" s="21" t="s">
        <v>94</v>
      </c>
      <c r="J37" s="22">
        <v>1.1000000000000001</v>
      </c>
      <c r="K37" s="22">
        <v>4</v>
      </c>
      <c r="L37" s="61">
        <v>2.2000000000000002</v>
      </c>
      <c r="M37" s="49" t="s">
        <v>11</v>
      </c>
      <c r="N37" s="49" t="s">
        <v>11</v>
      </c>
      <c r="O37" s="61">
        <v>1</v>
      </c>
      <c r="P37" s="51" t="s">
        <v>133</v>
      </c>
      <c r="Q37" s="51" t="s">
        <v>11</v>
      </c>
      <c r="R37" s="47"/>
      <c r="S37" s="10"/>
      <c r="T37" s="38" t="s">
        <v>57</v>
      </c>
      <c r="U37" s="6" t="s">
        <v>11</v>
      </c>
      <c r="W37" s="29"/>
      <c r="X37" s="29"/>
      <c r="Y37" s="29"/>
      <c r="Z37" s="20"/>
      <c r="AA37" s="20"/>
      <c r="AB37" s="10"/>
      <c r="AC37" s="10"/>
      <c r="AD37" s="10"/>
      <c r="AE37" s="10"/>
      <c r="AF37" s="31"/>
      <c r="AG37" s="32"/>
      <c r="AH37" s="29"/>
      <c r="AI37" s="20"/>
      <c r="AJ37" s="20"/>
      <c r="AK37" s="20"/>
      <c r="AL37" s="20"/>
      <c r="AM37" s="29"/>
    </row>
    <row r="38" spans="1:44" s="9" customFormat="1" ht="15.45" x14ac:dyDescent="0.4">
      <c r="A38" s="60"/>
      <c r="B38" s="60"/>
      <c r="C38" s="61" t="s">
        <v>132</v>
      </c>
      <c r="D38" s="61">
        <v>36</v>
      </c>
      <c r="E38" s="19" t="s">
        <v>168</v>
      </c>
      <c r="F38" s="61" t="s">
        <v>105</v>
      </c>
      <c r="G38" s="61">
        <v>3</v>
      </c>
      <c r="H38" s="61" t="s">
        <v>11</v>
      </c>
      <c r="I38" s="21" t="s">
        <v>100</v>
      </c>
      <c r="J38" s="22" t="s">
        <v>11</v>
      </c>
      <c r="K38" s="22" t="s">
        <v>11</v>
      </c>
      <c r="L38" s="61">
        <v>1.1000000000000001</v>
      </c>
      <c r="M38" s="61">
        <v>0.38</v>
      </c>
      <c r="N38" s="61">
        <v>1</v>
      </c>
      <c r="O38" s="61">
        <v>1</v>
      </c>
      <c r="P38" s="51" t="s">
        <v>11</v>
      </c>
      <c r="Q38" s="51" t="s">
        <v>160</v>
      </c>
      <c r="R38" s="47"/>
      <c r="S38" s="10"/>
      <c r="T38" s="38" t="s">
        <v>58</v>
      </c>
      <c r="U38" s="11"/>
      <c r="W38" s="31"/>
      <c r="X38" s="32"/>
      <c r="Y38" s="29"/>
      <c r="Z38" s="10"/>
      <c r="AA38" s="10"/>
      <c r="AB38" s="10"/>
      <c r="AC38" s="10"/>
      <c r="AD38" s="10"/>
      <c r="AE38" s="10"/>
      <c r="AF38" s="31"/>
      <c r="AG38" s="32"/>
      <c r="AH38" s="29"/>
      <c r="AI38" s="20"/>
      <c r="AJ38" s="20"/>
      <c r="AK38" s="20"/>
      <c r="AL38" s="20"/>
      <c r="AM38" s="29"/>
    </row>
    <row r="39" spans="1:44" s="9" customFormat="1" ht="15.45" x14ac:dyDescent="0.4">
      <c r="A39" s="60"/>
      <c r="B39" s="60"/>
      <c r="C39" s="61" t="s">
        <v>132</v>
      </c>
      <c r="D39" s="61">
        <v>37</v>
      </c>
      <c r="E39" s="19" t="s">
        <v>65</v>
      </c>
      <c r="F39" s="61" t="s">
        <v>105</v>
      </c>
      <c r="G39" s="61">
        <v>6</v>
      </c>
      <c r="H39" s="61" t="s">
        <v>11</v>
      </c>
      <c r="I39" s="21" t="s">
        <v>100</v>
      </c>
      <c r="J39" s="22" t="s">
        <v>11</v>
      </c>
      <c r="K39" s="22" t="s">
        <v>11</v>
      </c>
      <c r="L39" s="61">
        <v>1.5</v>
      </c>
      <c r="M39" s="49">
        <v>2.66</v>
      </c>
      <c r="N39" s="49">
        <v>7</v>
      </c>
      <c r="O39" s="61">
        <v>2</v>
      </c>
      <c r="P39" s="51" t="s">
        <v>169</v>
      </c>
      <c r="Q39" s="51" t="s">
        <v>106</v>
      </c>
      <c r="R39" s="47"/>
      <c r="S39" s="10"/>
      <c r="T39" s="16"/>
      <c r="U39" s="16"/>
      <c r="W39" s="31"/>
      <c r="X39" s="32"/>
      <c r="Y39" s="29"/>
      <c r="Z39" s="20"/>
      <c r="AA39" s="20"/>
      <c r="AB39" s="20"/>
      <c r="AC39" s="20"/>
      <c r="AD39" s="20"/>
      <c r="AE39" s="20"/>
      <c r="AF39" s="31"/>
      <c r="AG39" s="32"/>
      <c r="AH39" s="29"/>
      <c r="AI39" s="20"/>
      <c r="AJ39" s="20"/>
      <c r="AK39" s="20"/>
      <c r="AL39" s="20"/>
      <c r="AM39" s="29"/>
      <c r="AN39" s="29"/>
      <c r="AO39" s="29"/>
      <c r="AP39" s="29"/>
      <c r="AQ39" s="29"/>
      <c r="AR39" s="29"/>
    </row>
    <row r="40" spans="1:44" s="9" customFormat="1" ht="15.45" x14ac:dyDescent="0.4">
      <c r="A40" s="60"/>
      <c r="B40" s="60"/>
      <c r="C40" s="61" t="s">
        <v>132</v>
      </c>
      <c r="D40" s="61">
        <v>38</v>
      </c>
      <c r="E40" s="19" t="s">
        <v>170</v>
      </c>
      <c r="F40" s="61" t="s">
        <v>103</v>
      </c>
      <c r="G40" s="61">
        <v>4</v>
      </c>
      <c r="H40" s="61">
        <v>1</v>
      </c>
      <c r="I40" s="21" t="s">
        <v>79</v>
      </c>
      <c r="J40" s="22">
        <v>1.3</v>
      </c>
      <c r="K40" s="42" t="s">
        <v>95</v>
      </c>
      <c r="L40" s="61">
        <v>2</v>
      </c>
      <c r="M40" s="49" t="s">
        <v>11</v>
      </c>
      <c r="N40" s="49" t="s">
        <v>11</v>
      </c>
      <c r="O40" s="61">
        <v>1</v>
      </c>
      <c r="P40" s="51" t="s">
        <v>11</v>
      </c>
      <c r="Q40" s="51" t="s">
        <v>160</v>
      </c>
      <c r="R40" s="47"/>
      <c r="S40" s="10"/>
      <c r="T40" s="38" t="s">
        <v>59</v>
      </c>
      <c r="U40" s="14">
        <f>U41+U42</f>
        <v>25.46</v>
      </c>
      <c r="W40" s="31"/>
      <c r="X40" s="32"/>
      <c r="Y40" s="29"/>
      <c r="Z40" s="26"/>
      <c r="AA40" s="30"/>
      <c r="AB40" s="20"/>
      <c r="AC40" s="20"/>
      <c r="AD40" s="20"/>
      <c r="AE40" s="20"/>
      <c r="AF40" s="31"/>
      <c r="AG40" s="32"/>
      <c r="AH40" s="29"/>
      <c r="AI40" s="20"/>
      <c r="AJ40" s="20"/>
      <c r="AK40" s="20"/>
      <c r="AL40" s="20"/>
      <c r="AM40" s="29"/>
      <c r="AN40" s="29"/>
      <c r="AO40" s="29"/>
      <c r="AP40" s="29"/>
      <c r="AQ40" s="29"/>
      <c r="AR40" s="29"/>
    </row>
    <row r="41" spans="1:44" s="9" customFormat="1" ht="15.45" x14ac:dyDescent="0.4">
      <c r="A41" s="60"/>
      <c r="B41" s="60"/>
      <c r="C41" s="61" t="s">
        <v>132</v>
      </c>
      <c r="D41" s="61">
        <v>39</v>
      </c>
      <c r="E41" s="19" t="s">
        <v>32</v>
      </c>
      <c r="F41" s="61" t="s">
        <v>105</v>
      </c>
      <c r="G41" s="61">
        <v>5</v>
      </c>
      <c r="H41" s="61" t="s">
        <v>11</v>
      </c>
      <c r="I41" s="21" t="s">
        <v>95</v>
      </c>
      <c r="J41" s="22" t="s">
        <v>11</v>
      </c>
      <c r="K41" s="22" t="s">
        <v>11</v>
      </c>
      <c r="L41" s="61">
        <v>1.8</v>
      </c>
      <c r="M41" s="61">
        <v>0.38</v>
      </c>
      <c r="N41" s="61">
        <v>1</v>
      </c>
      <c r="O41" s="61">
        <v>1</v>
      </c>
      <c r="P41" s="51" t="s">
        <v>11</v>
      </c>
      <c r="Q41" s="51" t="s">
        <v>11</v>
      </c>
      <c r="R41" s="47"/>
      <c r="S41" s="10"/>
      <c r="T41" s="38" t="s">
        <v>25</v>
      </c>
      <c r="U41" s="14">
        <f>0.38*U22</f>
        <v>25.46</v>
      </c>
      <c r="W41" s="31"/>
      <c r="X41" s="32"/>
      <c r="Y41" s="29"/>
      <c r="Z41" s="26"/>
      <c r="AA41" s="30"/>
      <c r="AB41" s="20"/>
      <c r="AC41" s="20"/>
      <c r="AD41" s="20"/>
      <c r="AE41" s="20"/>
      <c r="AF41" s="31"/>
      <c r="AG41" s="32"/>
      <c r="AH41" s="29"/>
      <c r="AI41" s="20"/>
      <c r="AJ41" s="20"/>
      <c r="AK41" s="20"/>
      <c r="AL41" s="20"/>
      <c r="AM41" s="29"/>
      <c r="AN41" s="29"/>
      <c r="AO41" s="29"/>
      <c r="AP41" s="29"/>
      <c r="AQ41" s="29"/>
      <c r="AR41" s="29"/>
    </row>
    <row r="42" spans="1:44" s="9" customFormat="1" ht="30.9" x14ac:dyDescent="0.4">
      <c r="A42" s="60"/>
      <c r="B42" s="60"/>
      <c r="C42" s="61" t="s">
        <v>132</v>
      </c>
      <c r="D42" s="61">
        <v>40</v>
      </c>
      <c r="E42" s="19" t="s">
        <v>167</v>
      </c>
      <c r="F42" s="61" t="s">
        <v>103</v>
      </c>
      <c r="G42" s="61">
        <v>5</v>
      </c>
      <c r="H42" s="61">
        <v>6</v>
      </c>
      <c r="I42" s="21" t="s">
        <v>99</v>
      </c>
      <c r="J42" s="22" t="s">
        <v>171</v>
      </c>
      <c r="K42" s="22" t="s">
        <v>172</v>
      </c>
      <c r="L42" s="61">
        <v>1</v>
      </c>
      <c r="M42" s="61" t="s">
        <v>11</v>
      </c>
      <c r="N42" s="61" t="s">
        <v>11</v>
      </c>
      <c r="O42" s="61">
        <v>1</v>
      </c>
      <c r="P42" s="51" t="s">
        <v>11</v>
      </c>
      <c r="Q42" s="51" t="s">
        <v>160</v>
      </c>
      <c r="R42" s="47"/>
      <c r="S42" s="10"/>
      <c r="T42" s="40" t="s">
        <v>60</v>
      </c>
      <c r="U42" s="14">
        <f>0.16*U25</f>
        <v>0</v>
      </c>
      <c r="W42" s="31"/>
      <c r="X42" s="32"/>
      <c r="Y42" s="29"/>
      <c r="Z42" s="26"/>
      <c r="AA42" s="30"/>
      <c r="AB42" s="20"/>
      <c r="AC42" s="20"/>
      <c r="AD42" s="20"/>
      <c r="AE42" s="20"/>
      <c r="AF42" s="31"/>
      <c r="AG42" s="32"/>
      <c r="AH42" s="29"/>
      <c r="AI42" s="20"/>
      <c r="AJ42" s="20"/>
      <c r="AK42" s="20"/>
      <c r="AL42" s="20"/>
      <c r="AM42" s="29"/>
      <c r="AN42" s="29"/>
      <c r="AO42" s="29"/>
      <c r="AP42" s="29"/>
      <c r="AQ42" s="29"/>
      <c r="AR42" s="29"/>
    </row>
    <row r="43" spans="1:44" s="9" customFormat="1" ht="15.45" x14ac:dyDescent="0.4">
      <c r="A43" s="60"/>
      <c r="B43" s="60"/>
      <c r="C43" s="61" t="s">
        <v>132</v>
      </c>
      <c r="D43" s="61">
        <v>41</v>
      </c>
      <c r="E43" s="19" t="s">
        <v>170</v>
      </c>
      <c r="F43" s="61" t="s">
        <v>103</v>
      </c>
      <c r="G43" s="61">
        <v>18</v>
      </c>
      <c r="H43" s="61">
        <v>1</v>
      </c>
      <c r="I43" s="21" t="s">
        <v>79</v>
      </c>
      <c r="J43" s="22">
        <v>1.5</v>
      </c>
      <c r="K43" s="42" t="s">
        <v>84</v>
      </c>
      <c r="L43" s="61">
        <v>4</v>
      </c>
      <c r="M43" s="61" t="s">
        <v>11</v>
      </c>
      <c r="N43" s="61" t="s">
        <v>11</v>
      </c>
      <c r="O43" s="61">
        <v>1</v>
      </c>
      <c r="P43" s="51" t="s">
        <v>173</v>
      </c>
      <c r="Q43" s="51" t="s">
        <v>11</v>
      </c>
      <c r="R43" s="47"/>
      <c r="S43" s="10"/>
      <c r="T43" s="34"/>
      <c r="U43" s="15"/>
      <c r="V43" s="10"/>
      <c r="W43" s="31"/>
      <c r="X43" s="32"/>
      <c r="Y43" s="29"/>
      <c r="Z43" s="26"/>
      <c r="AA43" s="30"/>
      <c r="AB43" s="20"/>
      <c r="AC43" s="20"/>
      <c r="AD43" s="20"/>
      <c r="AE43" s="20"/>
      <c r="AF43" s="31"/>
      <c r="AG43" s="32"/>
      <c r="AH43" s="29"/>
      <c r="AI43" s="20"/>
      <c r="AJ43" s="20"/>
      <c r="AK43" s="20"/>
      <c r="AL43" s="20"/>
      <c r="AM43" s="29"/>
      <c r="AN43" s="29"/>
      <c r="AO43" s="29"/>
      <c r="AP43" s="29"/>
      <c r="AQ43" s="29"/>
      <c r="AR43" s="29"/>
    </row>
    <row r="44" spans="1:44" s="9" customFormat="1" ht="15.45" x14ac:dyDescent="0.4">
      <c r="A44" s="60"/>
      <c r="B44" s="60"/>
      <c r="C44" s="61" t="s">
        <v>132</v>
      </c>
      <c r="D44" s="61">
        <v>42</v>
      </c>
      <c r="E44" s="19" t="s">
        <v>65</v>
      </c>
      <c r="F44" s="61" t="s">
        <v>105</v>
      </c>
      <c r="G44" s="61">
        <v>10</v>
      </c>
      <c r="H44" s="61" t="s">
        <v>11</v>
      </c>
      <c r="I44" s="21" t="s">
        <v>174</v>
      </c>
      <c r="J44" s="22" t="s">
        <v>11</v>
      </c>
      <c r="K44" s="22" t="s">
        <v>11</v>
      </c>
      <c r="L44" s="61">
        <v>1.2</v>
      </c>
      <c r="M44" s="61">
        <v>0.38</v>
      </c>
      <c r="N44" s="61">
        <v>1</v>
      </c>
      <c r="O44" s="61">
        <v>2</v>
      </c>
      <c r="P44" s="51" t="s">
        <v>175</v>
      </c>
      <c r="Q44" s="51" t="s">
        <v>176</v>
      </c>
      <c r="R44" s="47"/>
      <c r="S44" s="10"/>
      <c r="T44" s="10"/>
      <c r="U44" s="10"/>
      <c r="V44" s="10"/>
      <c r="W44" s="31"/>
      <c r="X44" s="32"/>
      <c r="Y44" s="29"/>
      <c r="Z44" s="26"/>
      <c r="AA44" s="30"/>
      <c r="AB44" s="20"/>
      <c r="AC44" s="20"/>
      <c r="AD44" s="20"/>
      <c r="AE44" s="20"/>
      <c r="AF44" s="31"/>
      <c r="AG44" s="32"/>
      <c r="AH44" s="29"/>
      <c r="AI44" s="20"/>
      <c r="AJ44" s="20"/>
      <c r="AK44" s="20"/>
      <c r="AL44" s="20"/>
      <c r="AM44" s="29"/>
      <c r="AN44" s="29"/>
      <c r="AO44" s="29"/>
      <c r="AP44" s="29"/>
      <c r="AQ44" s="29"/>
      <c r="AR44" s="29"/>
    </row>
    <row r="45" spans="1:44" s="9" customFormat="1" ht="342.9" customHeight="1" x14ac:dyDescent="0.4">
      <c r="A45" s="60"/>
      <c r="B45" s="60"/>
      <c r="C45" s="61" t="s">
        <v>132</v>
      </c>
      <c r="D45" s="61">
        <v>43</v>
      </c>
      <c r="E45" s="64" t="s">
        <v>177</v>
      </c>
      <c r="F45" s="61" t="s">
        <v>152</v>
      </c>
      <c r="G45" s="61" t="s">
        <v>11</v>
      </c>
      <c r="H45" s="61" t="s">
        <v>11</v>
      </c>
      <c r="I45" s="21" t="s">
        <v>11</v>
      </c>
      <c r="J45" s="22" t="s">
        <v>11</v>
      </c>
      <c r="K45" s="22" t="s">
        <v>11</v>
      </c>
      <c r="L45" s="61" t="s">
        <v>11</v>
      </c>
      <c r="M45" s="61" t="s">
        <v>11</v>
      </c>
      <c r="N45" s="61" t="s">
        <v>11</v>
      </c>
      <c r="O45" s="61">
        <v>1</v>
      </c>
      <c r="P45" s="51" t="s">
        <v>11</v>
      </c>
      <c r="Q45" s="51" t="s">
        <v>191</v>
      </c>
      <c r="R45" s="47"/>
      <c r="S45" s="10"/>
      <c r="T45" s="10"/>
      <c r="U45" s="10"/>
      <c r="V45" s="10"/>
      <c r="W45" s="31"/>
      <c r="X45" s="32"/>
      <c r="Y45" s="29"/>
      <c r="Z45" s="26"/>
      <c r="AA45" s="30"/>
      <c r="AB45" s="20"/>
      <c r="AC45" s="20"/>
      <c r="AD45" s="20"/>
      <c r="AE45" s="20"/>
      <c r="AF45" s="31"/>
      <c r="AG45" s="32"/>
      <c r="AH45" s="29"/>
      <c r="AI45" s="20"/>
      <c r="AJ45" s="20"/>
      <c r="AK45" s="20"/>
      <c r="AL45" s="20"/>
      <c r="AM45" s="29"/>
      <c r="AN45" s="29"/>
      <c r="AO45" s="29"/>
      <c r="AP45" s="29"/>
      <c r="AQ45" s="29"/>
      <c r="AR45" s="29"/>
    </row>
    <row r="46" spans="1:44" s="9" customFormat="1" ht="15.45" x14ac:dyDescent="0.4">
      <c r="A46" s="60"/>
      <c r="B46" s="60"/>
      <c r="C46" s="61" t="s">
        <v>132</v>
      </c>
      <c r="D46" s="61">
        <v>44</v>
      </c>
      <c r="E46" s="19" t="s">
        <v>141</v>
      </c>
      <c r="F46" s="61" t="s">
        <v>105</v>
      </c>
      <c r="G46" s="61">
        <v>8</v>
      </c>
      <c r="H46" s="61" t="s">
        <v>11</v>
      </c>
      <c r="I46" s="21" t="s">
        <v>91</v>
      </c>
      <c r="J46" s="22" t="s">
        <v>11</v>
      </c>
      <c r="K46" s="22" t="s">
        <v>11</v>
      </c>
      <c r="L46" s="61">
        <v>2.5</v>
      </c>
      <c r="M46" s="49">
        <v>1.1399999999999999</v>
      </c>
      <c r="N46" s="49">
        <v>3</v>
      </c>
      <c r="O46" s="61">
        <v>1</v>
      </c>
      <c r="P46" s="51" t="s">
        <v>178</v>
      </c>
      <c r="Q46" s="51" t="s">
        <v>122</v>
      </c>
      <c r="R46" s="47"/>
      <c r="S46" s="10"/>
      <c r="W46" s="31"/>
      <c r="X46" s="32"/>
      <c r="Y46" s="29"/>
      <c r="Z46" s="20"/>
      <c r="AA46" s="20"/>
      <c r="AB46" s="20"/>
      <c r="AC46" s="20"/>
      <c r="AD46" s="20"/>
      <c r="AE46" s="20"/>
      <c r="AF46" s="31"/>
      <c r="AG46" s="32"/>
      <c r="AH46" s="29"/>
      <c r="AI46" s="20"/>
      <c r="AJ46" s="20"/>
      <c r="AK46" s="20"/>
      <c r="AL46" s="20"/>
      <c r="AM46" s="29"/>
      <c r="AN46" s="29"/>
      <c r="AO46" s="29"/>
      <c r="AP46" s="29"/>
      <c r="AQ46" s="29"/>
      <c r="AR46" s="29"/>
    </row>
    <row r="47" spans="1:44" s="9" customFormat="1" ht="15.45" x14ac:dyDescent="0.4">
      <c r="A47" s="60"/>
      <c r="B47" s="60"/>
      <c r="C47" s="59" t="s">
        <v>132</v>
      </c>
      <c r="D47" s="59">
        <v>45</v>
      </c>
      <c r="E47" s="36" t="s">
        <v>141</v>
      </c>
      <c r="F47" s="59" t="s">
        <v>105</v>
      </c>
      <c r="G47" s="59">
        <v>8</v>
      </c>
      <c r="H47" s="59" t="s">
        <v>11</v>
      </c>
      <c r="I47" s="44" t="s">
        <v>91</v>
      </c>
      <c r="J47" s="45" t="s">
        <v>11</v>
      </c>
      <c r="K47" s="45" t="s">
        <v>11</v>
      </c>
      <c r="L47" s="59">
        <v>3</v>
      </c>
      <c r="M47" s="50">
        <v>0.76</v>
      </c>
      <c r="N47" s="50">
        <v>2</v>
      </c>
      <c r="O47" s="59">
        <v>1</v>
      </c>
      <c r="P47" s="52" t="s">
        <v>178</v>
      </c>
      <c r="Q47" s="52" t="s">
        <v>104</v>
      </c>
      <c r="R47" s="48"/>
      <c r="S47" s="35"/>
      <c r="W47" s="31"/>
      <c r="X47" s="32"/>
      <c r="Y47" s="29"/>
      <c r="Z47" s="20"/>
      <c r="AA47" s="20"/>
      <c r="AB47" s="20"/>
      <c r="AC47" s="20"/>
      <c r="AD47" s="20"/>
      <c r="AE47" s="20"/>
      <c r="AF47" s="31"/>
      <c r="AG47" s="32"/>
      <c r="AH47" s="29"/>
      <c r="AI47" s="20"/>
      <c r="AJ47" s="20"/>
      <c r="AK47" s="20"/>
      <c r="AL47" s="20"/>
      <c r="AM47" s="29"/>
      <c r="AN47" s="29"/>
      <c r="AO47" s="29"/>
      <c r="AP47" s="29"/>
      <c r="AQ47" s="29"/>
      <c r="AR47" s="29"/>
    </row>
    <row r="48" spans="1:44" s="9" customFormat="1" ht="30.9" x14ac:dyDescent="0.4">
      <c r="A48" s="60"/>
      <c r="B48" s="60"/>
      <c r="C48" s="59" t="s">
        <v>76</v>
      </c>
      <c r="D48" s="59">
        <v>46</v>
      </c>
      <c r="E48" s="36" t="s">
        <v>31</v>
      </c>
      <c r="F48" s="59" t="s">
        <v>103</v>
      </c>
      <c r="G48" s="59">
        <v>30</v>
      </c>
      <c r="H48" s="59">
        <v>1</v>
      </c>
      <c r="I48" s="44" t="s">
        <v>93</v>
      </c>
      <c r="J48" s="45">
        <v>1.5</v>
      </c>
      <c r="K48" s="45">
        <v>24</v>
      </c>
      <c r="L48" s="59">
        <v>6</v>
      </c>
      <c r="M48" s="50" t="s">
        <v>11</v>
      </c>
      <c r="N48" s="50" t="s">
        <v>11</v>
      </c>
      <c r="O48" s="59">
        <v>2</v>
      </c>
      <c r="P48" s="52" t="s">
        <v>179</v>
      </c>
      <c r="Q48" s="52" t="s">
        <v>180</v>
      </c>
      <c r="R48" s="48"/>
      <c r="S48" s="35"/>
      <c r="W48" s="31"/>
      <c r="X48" s="32"/>
      <c r="Y48" s="29"/>
      <c r="Z48" s="20"/>
      <c r="AA48" s="20"/>
      <c r="AB48" s="20"/>
      <c r="AC48" s="20"/>
      <c r="AD48" s="20"/>
      <c r="AE48" s="20"/>
      <c r="AF48" s="31"/>
      <c r="AG48" s="32"/>
      <c r="AH48" s="29"/>
      <c r="AI48" s="20"/>
      <c r="AJ48" s="20"/>
      <c r="AK48" s="20"/>
      <c r="AL48" s="20"/>
      <c r="AM48" s="29"/>
      <c r="AN48" s="29"/>
      <c r="AO48" s="29"/>
      <c r="AP48" s="29"/>
      <c r="AQ48" s="29"/>
      <c r="AR48" s="29"/>
    </row>
    <row r="49" spans="1:44" s="9" customFormat="1" ht="30.9" x14ac:dyDescent="0.4">
      <c r="A49" s="60"/>
      <c r="B49" s="60"/>
      <c r="C49" s="59" t="s">
        <v>76</v>
      </c>
      <c r="D49" s="59">
        <v>47</v>
      </c>
      <c r="E49" s="36" t="s">
        <v>31</v>
      </c>
      <c r="F49" s="59" t="s">
        <v>103</v>
      </c>
      <c r="G49" s="59">
        <v>30</v>
      </c>
      <c r="H49" s="59">
        <v>2</v>
      </c>
      <c r="I49" s="44" t="s">
        <v>88</v>
      </c>
      <c r="J49" s="45" t="s">
        <v>181</v>
      </c>
      <c r="K49" s="45" t="s">
        <v>182</v>
      </c>
      <c r="L49" s="59">
        <v>8</v>
      </c>
      <c r="M49" s="50" t="s">
        <v>11</v>
      </c>
      <c r="N49" s="50" t="s">
        <v>11</v>
      </c>
      <c r="O49" s="59">
        <v>2</v>
      </c>
      <c r="P49" s="52" t="s">
        <v>183</v>
      </c>
      <c r="Q49" s="52" t="s">
        <v>184</v>
      </c>
      <c r="R49" s="48"/>
      <c r="S49" s="35"/>
      <c r="W49" s="31"/>
      <c r="X49" s="32"/>
      <c r="Y49" s="29"/>
      <c r="Z49" s="20"/>
      <c r="AA49" s="20"/>
      <c r="AB49" s="20"/>
      <c r="AC49" s="20"/>
      <c r="AD49" s="20"/>
      <c r="AE49" s="20"/>
      <c r="AF49" s="31"/>
      <c r="AG49" s="32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</row>
    <row r="50" spans="1:44" s="9" customFormat="1" ht="15.45" x14ac:dyDescent="0.4">
      <c r="A50" s="60"/>
      <c r="B50" s="60"/>
      <c r="C50" s="59" t="s">
        <v>132</v>
      </c>
      <c r="D50" s="59">
        <v>48</v>
      </c>
      <c r="E50" s="36" t="s">
        <v>141</v>
      </c>
      <c r="F50" s="59" t="s">
        <v>105</v>
      </c>
      <c r="G50" s="59">
        <v>6</v>
      </c>
      <c r="H50" s="59" t="s">
        <v>11</v>
      </c>
      <c r="I50" s="44" t="s">
        <v>87</v>
      </c>
      <c r="J50" s="45" t="s">
        <v>11</v>
      </c>
      <c r="K50" s="46" t="s">
        <v>11</v>
      </c>
      <c r="L50" s="59">
        <v>2</v>
      </c>
      <c r="M50" s="50">
        <v>0.76</v>
      </c>
      <c r="N50" s="50">
        <v>2</v>
      </c>
      <c r="O50" s="59">
        <v>1</v>
      </c>
      <c r="P50" s="52" t="s">
        <v>178</v>
      </c>
      <c r="Q50" s="52" t="s">
        <v>104</v>
      </c>
      <c r="R50" s="48"/>
      <c r="S50" s="35"/>
      <c r="W50" s="31"/>
      <c r="X50" s="32"/>
      <c r="Y50" s="29"/>
      <c r="Z50" s="20"/>
      <c r="AA50" s="20"/>
      <c r="AB50" s="20"/>
      <c r="AC50" s="20"/>
      <c r="AD50" s="20"/>
      <c r="AE50" s="20"/>
      <c r="AF50" s="31"/>
      <c r="AG50" s="32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</row>
    <row r="51" spans="1:44" s="9" customFormat="1" ht="30.9" x14ac:dyDescent="0.4">
      <c r="A51" s="60"/>
      <c r="B51" s="60"/>
      <c r="C51" s="59" t="s">
        <v>132</v>
      </c>
      <c r="D51" s="59">
        <v>49</v>
      </c>
      <c r="E51" s="36" t="s">
        <v>31</v>
      </c>
      <c r="F51" s="59" t="s">
        <v>103</v>
      </c>
      <c r="G51" s="59">
        <v>18</v>
      </c>
      <c r="H51" s="59">
        <v>2</v>
      </c>
      <c r="I51" s="44" t="s">
        <v>80</v>
      </c>
      <c r="J51" s="45" t="s">
        <v>181</v>
      </c>
      <c r="K51" s="46" t="s">
        <v>185</v>
      </c>
      <c r="L51" s="59">
        <v>5</v>
      </c>
      <c r="M51" s="50" t="s">
        <v>11</v>
      </c>
      <c r="N51" s="50" t="s">
        <v>11</v>
      </c>
      <c r="O51" s="59">
        <v>2</v>
      </c>
      <c r="P51" s="52" t="s">
        <v>186</v>
      </c>
      <c r="Q51" s="52" t="s">
        <v>114</v>
      </c>
      <c r="R51" s="48"/>
      <c r="S51" s="35"/>
      <c r="W51" s="31"/>
      <c r="X51" s="32"/>
      <c r="Y51" s="29"/>
      <c r="Z51" s="20"/>
      <c r="AA51" s="20"/>
      <c r="AB51" s="20"/>
      <c r="AC51" s="20"/>
      <c r="AD51" s="20"/>
      <c r="AE51" s="20"/>
      <c r="AF51" s="31"/>
      <c r="AG51" s="32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</row>
    <row r="52" spans="1:44" s="9" customFormat="1" ht="30.9" x14ac:dyDescent="0.4">
      <c r="A52" s="59"/>
      <c r="B52" s="59"/>
      <c r="C52" s="59" t="s">
        <v>132</v>
      </c>
      <c r="D52" s="59">
        <v>50</v>
      </c>
      <c r="E52" s="36" t="s">
        <v>31</v>
      </c>
      <c r="F52" s="59" t="s">
        <v>103</v>
      </c>
      <c r="G52" s="59">
        <v>15</v>
      </c>
      <c r="H52" s="59">
        <v>1</v>
      </c>
      <c r="I52" s="44" t="s">
        <v>95</v>
      </c>
      <c r="J52" s="45">
        <v>1</v>
      </c>
      <c r="K52" s="45">
        <v>8</v>
      </c>
      <c r="L52" s="59">
        <v>4</v>
      </c>
      <c r="M52" s="50" t="s">
        <v>11</v>
      </c>
      <c r="N52" s="50" t="s">
        <v>11</v>
      </c>
      <c r="O52" s="59">
        <v>2</v>
      </c>
      <c r="P52" s="52" t="s">
        <v>187</v>
      </c>
      <c r="Q52" s="52" t="s">
        <v>188</v>
      </c>
      <c r="R52" s="48"/>
      <c r="S52" s="35"/>
      <c r="W52" s="29"/>
      <c r="X52" s="29"/>
      <c r="Y52" s="29"/>
      <c r="Z52" s="10"/>
      <c r="AA52" s="10"/>
      <c r="AB52" s="10"/>
      <c r="AC52" s="10"/>
      <c r="AD52" s="10"/>
      <c r="AE52" s="10"/>
      <c r="AF52" s="31"/>
      <c r="AG52" s="32"/>
      <c r="AH52" s="29"/>
    </row>
    <row r="53" spans="1:44" s="9" customFormat="1" ht="15.45" x14ac:dyDescent="0.4">
      <c r="A53" s="59"/>
      <c r="B53" s="59"/>
      <c r="C53" s="59" t="s">
        <v>132</v>
      </c>
      <c r="D53" s="59">
        <v>51</v>
      </c>
      <c r="E53" s="36" t="s">
        <v>189</v>
      </c>
      <c r="F53" s="59" t="s">
        <v>105</v>
      </c>
      <c r="G53" s="59">
        <v>7</v>
      </c>
      <c r="H53" s="59" t="s">
        <v>11</v>
      </c>
      <c r="I53" s="44" t="s">
        <v>108</v>
      </c>
      <c r="J53" s="45" t="s">
        <v>11</v>
      </c>
      <c r="K53" s="45" t="s">
        <v>11</v>
      </c>
      <c r="L53" s="59">
        <v>2</v>
      </c>
      <c r="M53" s="50">
        <v>3.42</v>
      </c>
      <c r="N53" s="50">
        <v>9</v>
      </c>
      <c r="O53" s="59">
        <v>1</v>
      </c>
      <c r="P53" s="52" t="s">
        <v>11</v>
      </c>
      <c r="Q53" s="52" t="s">
        <v>11</v>
      </c>
      <c r="R53" s="48"/>
      <c r="S53" s="35"/>
      <c r="W53" s="29"/>
      <c r="X53" s="29"/>
      <c r="Y53" s="29"/>
      <c r="Z53" s="10"/>
      <c r="AA53" s="10"/>
      <c r="AB53" s="10"/>
      <c r="AC53" s="10"/>
      <c r="AD53" s="10"/>
      <c r="AE53" s="10"/>
      <c r="AF53" s="31"/>
      <c r="AG53" s="32"/>
      <c r="AH53" s="29"/>
    </row>
  </sheetData>
  <autoFilter ref="A2:R53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4.6" x14ac:dyDescent="0.4"/>
  <cols>
    <col min="1" max="2" width="9.15234375" customWidth="1"/>
    <col min="5" max="5" width="9.15234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Admin 03</cp:lastModifiedBy>
  <cp:lastPrinted>2022-08-26T08:00:30Z</cp:lastPrinted>
  <dcterms:created xsi:type="dcterms:W3CDTF">2018-06-22T06:03:01Z</dcterms:created>
  <dcterms:modified xsi:type="dcterms:W3CDTF">2022-08-26T08:23:24Z</dcterms:modified>
</cp:coreProperties>
</file>