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24\"/>
    </mc:Choice>
  </mc:AlternateContent>
  <xr:revisionPtr revIDLastSave="0" documentId="13_ncr:1_{1FC017AC-3AD1-4346-BA11-EEC8CAA3A9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Лист1!$A$2:$R$25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0" i="1"/>
</calcChain>
</file>

<file path=xl/sharedStrings.xml><?xml version="1.0" encoding="utf-8"?>
<sst xmlns="http://schemas.openxmlformats.org/spreadsheetml/2006/main" count="298" uniqueCount="130">
  <si>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</si>
  <si>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</si>
  <si>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</si>
  <si>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</si>
  <si>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</si>
  <si>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</si>
  <si>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</si>
  <si>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</si>
  <si>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</si>
  <si>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</si>
  <si>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</si>
  <si>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</si>
  <si>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</si>
  <si>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</si>
  <si>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</si>
  <si>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</si>
  <si>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</si>
  <si>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</si>
  <si>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</si>
  <si>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</si>
  <si>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</si>
  <si>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</si>
  <si>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</si>
  <si>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</si>
  <si>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</si>
  <si>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</si>
  <si>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</si>
  <si>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</si>
  <si>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</si>
  <si>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</si>
  <si>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</si>
  <si>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</si>
  <si>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</si>
  <si>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</si>
  <si>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</si>
  <si>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</si>
  <si>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</si>
  <si>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</si>
  <si>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</si>
  <si>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</si>
  <si>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</si>
  <si>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</si>
  <si>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</si>
  <si>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</si>
  <si>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</si>
  <si>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</si>
  <si>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</si>
  <si>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</si>
  <si>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</si>
  <si>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</si>
  <si>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</si>
  <si>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</si>
  <si>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</si>
  <si>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</si>
  <si>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</si>
  <si>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</si>
  <si>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</si>
  <si>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</si>
  <si>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</si>
  <si>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</si>
  <si>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</si>
  <si>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</si>
  <si>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</si>
  <si>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</si>
  <si>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</si>
  <si>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</si>
  <si>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</si>
  <si>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</si>
  <si>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</si>
  <si>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</si>
  <si>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</si>
  <si>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</si>
  <si>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</si>
  <si>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</si>
  <si>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ГДК</t>
  </si>
  <si>
    <t>С</t>
  </si>
  <si>
    <t>6</t>
  </si>
  <si>
    <t>5</t>
  </si>
  <si>
    <t>10</t>
  </si>
  <si>
    <t>8</t>
  </si>
  <si>
    <t>3</t>
  </si>
  <si>
    <t>4</t>
  </si>
  <si>
    <t>1</t>
  </si>
  <si>
    <t>0,6</t>
  </si>
  <si>
    <t>ПС11</t>
  </si>
  <si>
    <t>Д</t>
  </si>
  <si>
    <t>ПС11 5%</t>
  </si>
  <si>
    <t>К</t>
  </si>
  <si>
    <t>РД</t>
  </si>
  <si>
    <t>1,1</t>
  </si>
  <si>
    <t>0,3</t>
  </si>
  <si>
    <t>Мн</t>
  </si>
  <si>
    <t>Ведомость учета зеленых насаждений территории № 40-37-24</t>
  </si>
  <si>
    <t>ГК</t>
  </si>
  <si>
    <t>1,2</t>
  </si>
  <si>
    <t>ПС11, НРК, П</t>
  </si>
  <si>
    <t>Сухих ветвей 15%</t>
  </si>
  <si>
    <t>1,5</t>
  </si>
  <si>
    <t>ПС11, НРК</t>
  </si>
  <si>
    <t>0,8</t>
  </si>
  <si>
    <t>Сажанец</t>
  </si>
  <si>
    <t>Ель обыкновеннная</t>
  </si>
  <si>
    <t>саженец, сухостой</t>
  </si>
  <si>
    <t>Цветник-миксбордер:
зорька обыкновенная 60%
аквилегия гибридная 40%</t>
  </si>
  <si>
    <t>Липа крупнолистная</t>
  </si>
  <si>
    <t>ПС4</t>
  </si>
  <si>
    <t>11</t>
  </si>
  <si>
    <t>ПС4, П</t>
  </si>
  <si>
    <t>Морозобойная трещина 20*2 см</t>
  </si>
  <si>
    <t>13+11</t>
  </si>
  <si>
    <t>ПС4, ПС17, ПС15</t>
  </si>
  <si>
    <t>ПКР5, ПС11, ПС4, П</t>
  </si>
  <si>
    <t>ПС11 5%, Мор. трещ. 10*2; 30*3 см</t>
  </si>
  <si>
    <t>Ольха серая</t>
  </si>
  <si>
    <t>7</t>
  </si>
  <si>
    <t>саженец</t>
  </si>
  <si>
    <t>Лапчатка кустарниковая</t>
  </si>
  <si>
    <t>Роза морщинистая</t>
  </si>
  <si>
    <t>НРК, П</t>
  </si>
  <si>
    <t>0,9/0,9/0,9</t>
  </si>
  <si>
    <t>10+8+6</t>
  </si>
  <si>
    <t>ПС11, ПС4, П</t>
  </si>
  <si>
    <t>ПС11 10%, Мор. трещ. 40*5 см</t>
  </si>
  <si>
    <t>ПКР5, П</t>
  </si>
  <si>
    <t>ПС5</t>
  </si>
  <si>
    <t>Мор. трещ. 30*2; 40*4 см</t>
  </si>
  <si>
    <t>504.8</t>
  </si>
  <si>
    <t>Цветник-миксбордер:
хоста зибольда
лилейник гибридный
ирис сибирский
лен многолетний
хоста гибридная
тысячелистник птармика
тысячелистник обыкновенный
дицентра
зорька обыкновенная
ирис бледный
бадан сердцелистный</t>
  </si>
  <si>
    <r>
      <t>Палощадь: 4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
зорька обыкн. 22
аквилегия гибридная 6</t>
    </r>
  </si>
  <si>
    <r>
      <t>Площадь: 12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
хоста зибольда 1 
лилейник гибр. 1 
ирис сибирский 1 
лен многол. 1
хоста гибр. 1 
тысячелистник птармика 4 
тысячелистник обыкн. 9 
дицентра 1 
зорька обыкн. 1
ирис бледный 4 
бадан сердцелистный 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</si>
</sst>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F451D828-1584-48D2-ADA4-76781098D422}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25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1"/>
  <sheetViews>
    <sheetView tabSelected="1" view="pageBreakPreview" zoomScale="71" zoomScaleNormal="70" zoomScaleSheetLayoutView="71" workbookViewId="0">
      <pane ySplit="2" topLeftCell="A9" activePane="bottomLeft" state="frozen"/>
      <selection pane="bottomLeft" activeCell="T20" sqref="T20"/>
    </sheetView>
  </sheetViews>
  <sheetFormatPr defaultColWidth="9.140625" defaultRowHeight="12.75" x14ac:dyDescent="0.2"/>
  <cols>
    <col min="1" max="1" width="6.5703125" style="8" customWidth="1"/>
    <col min="2" max="2" width="10" style="8" customWidth="1"/>
    <col min="3" max="3" width="9" style="8" customWidth="1"/>
    <col min="4" max="4" width="8.7109375" style="8" customWidth="1"/>
    <col min="5" max="5" width="36" style="2" customWidth="1"/>
    <col min="6" max="6" width="10.42578125" style="8" customWidth="1"/>
    <col min="7" max="7" width="9" style="5" customWidth="1"/>
    <col min="8" max="8" width="10.7109375" style="3" customWidth="1"/>
    <col min="9" max="9" width="9.42578125" style="4" customWidth="1"/>
    <col min="10" max="10" width="9.7109375" style="4" customWidth="1"/>
    <col min="11" max="11" width="12.7109375" style="4" customWidth="1"/>
    <col min="12" max="12" width="9.5703125" style="4" customWidth="1"/>
    <col min="13" max="13" width="15.42578125" style="8" customWidth="1"/>
    <col min="14" max="14" width="14.28515625" style="8" customWidth="1"/>
    <col min="15" max="15" width="10.140625" style="4" customWidth="1"/>
    <col min="16" max="16" width="31.42578125" style="43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55" t="s">
        <v>92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13"/>
    </row>
    <row r="2" spans="1:38" ht="41.25" customHeight="1" x14ac:dyDescent="0.2">
      <c r="A2" s="44" t="s">
        <v>60</v>
      </c>
      <c r="B2" s="44" t="s">
        <v>28</v>
      </c>
      <c r="C2" s="45" t="s">
        <v>61</v>
      </c>
      <c r="D2" s="44" t="s">
        <v>0</v>
      </c>
      <c r="E2" s="44" t="s">
        <v>1</v>
      </c>
      <c r="F2" s="44" t="s">
        <v>2</v>
      </c>
      <c r="G2" s="46" t="s">
        <v>3</v>
      </c>
      <c r="H2" s="47" t="s">
        <v>4</v>
      </c>
      <c r="I2" s="45" t="s">
        <v>5</v>
      </c>
      <c r="J2" s="45" t="s">
        <v>6</v>
      </c>
      <c r="K2" s="45" t="s">
        <v>72</v>
      </c>
      <c r="L2" s="45" t="s">
        <v>7</v>
      </c>
      <c r="M2" s="44" t="s">
        <v>62</v>
      </c>
      <c r="N2" s="45" t="s">
        <v>63</v>
      </c>
      <c r="O2" s="45" t="s">
        <v>8</v>
      </c>
      <c r="P2" s="44" t="s">
        <v>9</v>
      </c>
      <c r="Q2" s="44" t="s">
        <v>10</v>
      </c>
      <c r="R2" s="37" t="s">
        <v>21</v>
      </c>
      <c r="U2" s="1"/>
      <c r="V2" s="1"/>
    </row>
    <row r="3" spans="1:38" s="9" customFormat="1" ht="15.75" x14ac:dyDescent="0.25">
      <c r="A3" s="49">
        <v>1</v>
      </c>
      <c r="B3" s="49" t="s">
        <v>126</v>
      </c>
      <c r="C3" s="50" t="s">
        <v>93</v>
      </c>
      <c r="D3" s="50">
        <v>1</v>
      </c>
      <c r="E3" s="18" t="s">
        <v>32</v>
      </c>
      <c r="F3" s="50" t="s">
        <v>87</v>
      </c>
      <c r="G3" s="50">
        <v>6</v>
      </c>
      <c r="H3" s="50" t="s">
        <v>11</v>
      </c>
      <c r="I3" s="20" t="s">
        <v>94</v>
      </c>
      <c r="J3" s="21" t="s">
        <v>11</v>
      </c>
      <c r="K3" s="38" t="s">
        <v>11</v>
      </c>
      <c r="L3" s="50">
        <v>0.5</v>
      </c>
      <c r="M3" s="48">
        <v>0.38</v>
      </c>
      <c r="N3" s="41">
        <v>1</v>
      </c>
      <c r="O3" s="50">
        <v>1</v>
      </c>
      <c r="P3" s="42" t="s">
        <v>84</v>
      </c>
      <c r="Q3" s="42" t="s">
        <v>86</v>
      </c>
      <c r="R3" s="40"/>
      <c r="S3" s="10"/>
      <c r="T3" s="52" t="s">
        <v>26</v>
      </c>
      <c r="U3" s="52"/>
      <c r="V3" s="10"/>
    </row>
    <row r="4" spans="1:38" s="9" customFormat="1" ht="31.5" x14ac:dyDescent="0.25">
      <c r="A4" s="49"/>
      <c r="B4" s="49"/>
      <c r="C4" s="50" t="s">
        <v>93</v>
      </c>
      <c r="D4" s="50">
        <v>2</v>
      </c>
      <c r="E4" s="18" t="s">
        <v>32</v>
      </c>
      <c r="F4" s="50" t="s">
        <v>87</v>
      </c>
      <c r="G4" s="50">
        <v>6</v>
      </c>
      <c r="H4" s="50" t="s">
        <v>11</v>
      </c>
      <c r="I4" s="20" t="s">
        <v>89</v>
      </c>
      <c r="J4" s="21" t="s">
        <v>11</v>
      </c>
      <c r="K4" s="38" t="s">
        <v>11</v>
      </c>
      <c r="L4" s="50">
        <v>1</v>
      </c>
      <c r="M4" s="41">
        <v>0.38</v>
      </c>
      <c r="N4" s="41">
        <v>1</v>
      </c>
      <c r="O4" s="50">
        <v>2</v>
      </c>
      <c r="P4" s="42" t="s">
        <v>95</v>
      </c>
      <c r="Q4" s="42" t="s">
        <v>96</v>
      </c>
      <c r="R4" s="40"/>
      <c r="S4" s="10"/>
      <c r="T4" s="34" t="s">
        <v>12</v>
      </c>
      <c r="U4" s="7">
        <f>COUNTIF(F:F,"д")</f>
        <v>12</v>
      </c>
      <c r="V4" s="10"/>
      <c r="W4" s="22" t="s">
        <v>12</v>
      </c>
      <c r="X4" s="12">
        <f>SUM(X5:X7)</f>
        <v>0</v>
      </c>
    </row>
    <row r="5" spans="1:38" s="9" customFormat="1" ht="31.5" x14ac:dyDescent="0.25">
      <c r="A5" s="49"/>
      <c r="B5" s="49"/>
      <c r="C5" s="50" t="s">
        <v>93</v>
      </c>
      <c r="D5" s="50">
        <v>3</v>
      </c>
      <c r="E5" s="18" t="s">
        <v>32</v>
      </c>
      <c r="F5" s="50" t="s">
        <v>87</v>
      </c>
      <c r="G5" s="50">
        <v>6</v>
      </c>
      <c r="H5" s="50" t="s">
        <v>11</v>
      </c>
      <c r="I5" s="20" t="s">
        <v>97</v>
      </c>
      <c r="J5" s="21" t="s">
        <v>11</v>
      </c>
      <c r="K5" s="38" t="s">
        <v>11</v>
      </c>
      <c r="L5" s="50">
        <v>0.5</v>
      </c>
      <c r="M5" s="41">
        <v>0.38</v>
      </c>
      <c r="N5" s="41">
        <v>1</v>
      </c>
      <c r="O5" s="50">
        <v>2</v>
      </c>
      <c r="P5" s="42" t="s">
        <v>98</v>
      </c>
      <c r="Q5" s="42" t="s">
        <v>96</v>
      </c>
      <c r="R5" s="40"/>
      <c r="S5" s="10"/>
      <c r="T5" s="34" t="s">
        <v>13</v>
      </c>
      <c r="U5" s="7">
        <f>COUNTIFS(F:F,"д",G:G,"&lt;=3")</f>
        <v>0</v>
      </c>
      <c r="V5" s="10"/>
      <c r="W5" s="22" t="s">
        <v>15</v>
      </c>
      <c r="X5" s="12">
        <f>COUNTIFS($E:$E,W8,$G:$G,"&lt;=10",$F:$F,"д")</f>
        <v>0</v>
      </c>
    </row>
    <row r="6" spans="1:38" s="9" customFormat="1" ht="15.75" x14ac:dyDescent="0.25">
      <c r="A6" s="49"/>
      <c r="B6" s="49"/>
      <c r="C6" s="50" t="s">
        <v>93</v>
      </c>
      <c r="D6" s="50">
        <v>4</v>
      </c>
      <c r="E6" s="18" t="s">
        <v>32</v>
      </c>
      <c r="F6" s="50" t="s">
        <v>87</v>
      </c>
      <c r="G6" s="50">
        <v>4</v>
      </c>
      <c r="H6" s="50" t="s">
        <v>11</v>
      </c>
      <c r="I6" s="20" t="s">
        <v>99</v>
      </c>
      <c r="J6" s="21" t="s">
        <v>11</v>
      </c>
      <c r="K6" s="38" t="s">
        <v>11</v>
      </c>
      <c r="L6" s="50">
        <v>0.3</v>
      </c>
      <c r="M6" s="41">
        <v>0.38</v>
      </c>
      <c r="N6" s="41">
        <v>1</v>
      </c>
      <c r="O6" s="50">
        <v>2</v>
      </c>
      <c r="P6" s="42" t="s">
        <v>11</v>
      </c>
      <c r="Q6" s="42" t="s">
        <v>100</v>
      </c>
      <c r="R6" s="40"/>
      <c r="S6" s="10"/>
      <c r="T6" s="34" t="s">
        <v>14</v>
      </c>
      <c r="U6" s="7">
        <f>COUNTIFS(F:F,"д",G:G,"&gt;3")</f>
        <v>12</v>
      </c>
      <c r="V6" s="10"/>
      <c r="W6" s="22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15.75" x14ac:dyDescent="0.25">
      <c r="A7" s="49"/>
      <c r="B7" s="49"/>
      <c r="C7" s="50" t="s">
        <v>93</v>
      </c>
      <c r="D7" s="50">
        <v>5</v>
      </c>
      <c r="E7" s="18" t="s">
        <v>32</v>
      </c>
      <c r="F7" s="50" t="s">
        <v>87</v>
      </c>
      <c r="G7" s="50">
        <v>4</v>
      </c>
      <c r="H7" s="50" t="s">
        <v>11</v>
      </c>
      <c r="I7" s="20" t="s">
        <v>82</v>
      </c>
      <c r="J7" s="21" t="s">
        <v>11</v>
      </c>
      <c r="K7" s="38" t="s">
        <v>11</v>
      </c>
      <c r="L7" s="50">
        <v>0.5</v>
      </c>
      <c r="M7" s="41">
        <v>0.38</v>
      </c>
      <c r="N7" s="41">
        <v>1</v>
      </c>
      <c r="O7" s="50">
        <v>2</v>
      </c>
      <c r="P7" s="42" t="s">
        <v>11</v>
      </c>
      <c r="Q7" s="42" t="s">
        <v>100</v>
      </c>
      <c r="R7" s="40"/>
      <c r="S7" s="10"/>
      <c r="T7" s="34" t="s">
        <v>15</v>
      </c>
      <c r="U7" s="7">
        <f>COUNTIFS(F:F,"д",G:G,"&lt;=10")</f>
        <v>3</v>
      </c>
      <c r="V7" s="10"/>
      <c r="W7" s="22" t="s">
        <v>17</v>
      </c>
      <c r="X7" s="12">
        <f>COUNTIFS($E:$E,W8,$G:$G,"&gt;20",$F:$F,"д")</f>
        <v>0</v>
      </c>
      <c r="AC7" s="10"/>
      <c r="AD7" s="10"/>
      <c r="AE7" s="10"/>
      <c r="AF7" s="19"/>
      <c r="AG7" s="19"/>
      <c r="AH7" s="10"/>
      <c r="AI7" s="10"/>
      <c r="AJ7" s="10"/>
      <c r="AK7" s="10"/>
      <c r="AL7" s="10"/>
    </row>
    <row r="8" spans="1:38" s="9" customFormat="1" ht="15.75" x14ac:dyDescent="0.25">
      <c r="A8" s="49"/>
      <c r="B8" s="49"/>
      <c r="C8" s="50" t="s">
        <v>93</v>
      </c>
      <c r="D8" s="50">
        <v>6</v>
      </c>
      <c r="E8" s="18" t="s">
        <v>32</v>
      </c>
      <c r="F8" s="50" t="s">
        <v>87</v>
      </c>
      <c r="G8" s="50">
        <v>5</v>
      </c>
      <c r="H8" s="50" t="s">
        <v>11</v>
      </c>
      <c r="I8" s="20" t="s">
        <v>90</v>
      </c>
      <c r="J8" s="21" t="s">
        <v>11</v>
      </c>
      <c r="K8" s="38" t="s">
        <v>11</v>
      </c>
      <c r="L8" s="50">
        <v>0.3</v>
      </c>
      <c r="M8" s="41">
        <v>1.1399999999999999</v>
      </c>
      <c r="N8" s="41">
        <v>3</v>
      </c>
      <c r="O8" s="50">
        <v>2</v>
      </c>
      <c r="P8" s="42" t="s">
        <v>11</v>
      </c>
      <c r="Q8" s="42" t="s">
        <v>100</v>
      </c>
      <c r="R8" s="40"/>
      <c r="S8" s="10"/>
      <c r="T8" s="34" t="s">
        <v>16</v>
      </c>
      <c r="U8" s="7">
        <f>COUNTIFS(F:F,"д",G:G,"&gt;10",G:G,"&lt;=20")</f>
        <v>5</v>
      </c>
      <c r="V8" s="10"/>
      <c r="W8" s="30" t="s">
        <v>71</v>
      </c>
      <c r="X8" s="24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31.5" x14ac:dyDescent="0.25">
      <c r="A9" s="49"/>
      <c r="B9" s="49"/>
      <c r="C9" s="50"/>
      <c r="D9" s="50">
        <v>7</v>
      </c>
      <c r="E9" s="18" t="s">
        <v>101</v>
      </c>
      <c r="F9" s="50" t="s">
        <v>85</v>
      </c>
      <c r="G9" s="50">
        <v>6</v>
      </c>
      <c r="H9" s="50">
        <v>1</v>
      </c>
      <c r="I9" s="20" t="s">
        <v>94</v>
      </c>
      <c r="J9" s="21">
        <v>0.1</v>
      </c>
      <c r="K9" s="38" t="s">
        <v>80</v>
      </c>
      <c r="L9" s="50">
        <v>0.5</v>
      </c>
      <c r="M9" s="41" t="s">
        <v>11</v>
      </c>
      <c r="N9" s="41" t="s">
        <v>11</v>
      </c>
      <c r="O9" s="50">
        <v>3</v>
      </c>
      <c r="P9" s="42" t="s">
        <v>11</v>
      </c>
      <c r="Q9" s="42" t="s">
        <v>102</v>
      </c>
      <c r="R9" s="40"/>
      <c r="S9" s="10"/>
      <c r="T9" s="34" t="s">
        <v>17</v>
      </c>
      <c r="U9" s="7">
        <f>COUNTIFS(F:F,"д",G:G,"&gt;20")</f>
        <v>4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9"/>
      <c r="AG9" s="19"/>
      <c r="AH9" s="19"/>
      <c r="AI9" s="10"/>
      <c r="AJ9" s="10"/>
      <c r="AK9" s="10"/>
      <c r="AL9" s="10"/>
    </row>
    <row r="10" spans="1:38" s="9" customFormat="1" ht="78.75" x14ac:dyDescent="0.25">
      <c r="A10" s="49"/>
      <c r="B10" s="49"/>
      <c r="C10" s="50"/>
      <c r="D10" s="50">
        <v>8</v>
      </c>
      <c r="E10" s="51" t="s">
        <v>103</v>
      </c>
      <c r="F10" s="50" t="s">
        <v>91</v>
      </c>
      <c r="G10" s="50" t="s">
        <v>11</v>
      </c>
      <c r="H10" s="50" t="s">
        <v>11</v>
      </c>
      <c r="I10" s="20" t="s">
        <v>11</v>
      </c>
      <c r="J10" s="21" t="s">
        <v>11</v>
      </c>
      <c r="K10" s="38" t="s">
        <v>11</v>
      </c>
      <c r="L10" s="50" t="s">
        <v>11</v>
      </c>
      <c r="M10" s="41" t="s">
        <v>11</v>
      </c>
      <c r="N10" s="41" t="s">
        <v>11</v>
      </c>
      <c r="O10" s="50">
        <v>1</v>
      </c>
      <c r="P10" s="42" t="s">
        <v>11</v>
      </c>
      <c r="Q10" s="42" t="s">
        <v>128</v>
      </c>
      <c r="R10" s="40"/>
      <c r="S10" s="10"/>
      <c r="T10" s="16"/>
      <c r="U10" s="17"/>
      <c r="V10" s="10"/>
      <c r="W10" s="19"/>
      <c r="X10" s="19"/>
      <c r="Y10" s="10"/>
      <c r="Z10" s="19"/>
      <c r="AA10" s="19"/>
      <c r="AB10" s="10"/>
      <c r="AC10" s="10"/>
      <c r="AD10" s="10"/>
      <c r="AE10" s="10"/>
      <c r="AF10" s="25"/>
      <c r="AG10" s="26"/>
      <c r="AH10" s="19"/>
      <c r="AI10" s="10"/>
      <c r="AJ10" s="10"/>
      <c r="AK10" s="10"/>
      <c r="AL10" s="10"/>
    </row>
    <row r="11" spans="1:38" s="9" customFormat="1" ht="15.75" x14ac:dyDescent="0.25">
      <c r="A11" s="49"/>
      <c r="B11" s="49"/>
      <c r="C11" s="50" t="s">
        <v>75</v>
      </c>
      <c r="D11" s="50">
        <v>9</v>
      </c>
      <c r="E11" s="18" t="s">
        <v>30</v>
      </c>
      <c r="F11" s="50" t="s">
        <v>85</v>
      </c>
      <c r="G11" s="50">
        <v>4</v>
      </c>
      <c r="H11" s="50">
        <v>1</v>
      </c>
      <c r="I11" s="20" t="s">
        <v>81</v>
      </c>
      <c r="J11" s="21">
        <v>1</v>
      </c>
      <c r="K11" s="38" t="s">
        <v>81</v>
      </c>
      <c r="L11" s="50">
        <v>2</v>
      </c>
      <c r="M11" s="41" t="s">
        <v>11</v>
      </c>
      <c r="N11" s="41" t="s">
        <v>11</v>
      </c>
      <c r="O11" s="50">
        <v>2</v>
      </c>
      <c r="P11" s="42" t="s">
        <v>11</v>
      </c>
      <c r="Q11" s="42" t="s">
        <v>100</v>
      </c>
      <c r="R11" s="40"/>
      <c r="S11" s="10"/>
      <c r="T11" s="35" t="s">
        <v>24</v>
      </c>
      <c r="U11" s="6">
        <f>U12+U13</f>
        <v>2.4000000000000004</v>
      </c>
      <c r="V11" s="10"/>
      <c r="W11" s="27" t="s">
        <v>2</v>
      </c>
      <c r="X11" s="28" t="s">
        <v>36</v>
      </c>
      <c r="Y11" s="10"/>
      <c r="Z11" s="10"/>
      <c r="AA11" s="10"/>
      <c r="AB11" s="10"/>
      <c r="AC11" s="10"/>
      <c r="AD11" s="10"/>
      <c r="AE11" s="10"/>
      <c r="AF11" s="25"/>
      <c r="AG11" s="26"/>
      <c r="AH11" s="19"/>
      <c r="AI11" s="10"/>
      <c r="AJ11" s="10"/>
      <c r="AK11" s="10"/>
      <c r="AL11" s="10"/>
    </row>
    <row r="12" spans="1:38" s="9" customFormat="1" ht="15.75" x14ac:dyDescent="0.25">
      <c r="A12" s="49"/>
      <c r="B12" s="49"/>
      <c r="C12" s="50" t="s">
        <v>88</v>
      </c>
      <c r="D12" s="50">
        <v>10</v>
      </c>
      <c r="E12" s="18" t="s">
        <v>104</v>
      </c>
      <c r="F12" s="50" t="s">
        <v>85</v>
      </c>
      <c r="G12" s="50">
        <v>20</v>
      </c>
      <c r="H12" s="50">
        <v>1</v>
      </c>
      <c r="I12" s="20" t="s">
        <v>76</v>
      </c>
      <c r="J12" s="21">
        <v>1.4</v>
      </c>
      <c r="K12" s="39">
        <v>12</v>
      </c>
      <c r="L12" s="50">
        <v>4</v>
      </c>
      <c r="M12" s="50" t="s">
        <v>11</v>
      </c>
      <c r="N12" s="50" t="s">
        <v>11</v>
      </c>
      <c r="O12" s="50">
        <v>1</v>
      </c>
      <c r="P12" s="42" t="s">
        <v>105</v>
      </c>
      <c r="Q12" s="42" t="s">
        <v>11</v>
      </c>
      <c r="R12" s="40"/>
      <c r="S12" s="10"/>
      <c r="T12" s="35" t="s">
        <v>23</v>
      </c>
      <c r="U12" s="6">
        <f>1*U5</f>
        <v>0</v>
      </c>
      <c r="V12" s="10"/>
      <c r="W12" s="27" t="s">
        <v>61</v>
      </c>
      <c r="X12" s="28" t="s">
        <v>66</v>
      </c>
      <c r="Y12" s="10"/>
      <c r="Z12" s="19"/>
      <c r="AA12" s="19"/>
      <c r="AB12" s="10"/>
      <c r="AC12" s="10"/>
      <c r="AD12" s="10"/>
      <c r="AE12" s="10"/>
      <c r="AF12" s="25"/>
      <c r="AG12" s="26"/>
      <c r="AH12" s="19"/>
      <c r="AI12" s="10"/>
      <c r="AJ12" s="10"/>
      <c r="AK12" s="10"/>
      <c r="AL12" s="10"/>
    </row>
    <row r="13" spans="1:38" s="9" customFormat="1" ht="33" customHeight="1" x14ac:dyDescent="0.25">
      <c r="A13" s="49"/>
      <c r="B13" s="49"/>
      <c r="C13" s="50" t="s">
        <v>88</v>
      </c>
      <c r="D13" s="50">
        <v>11</v>
      </c>
      <c r="E13" s="18" t="s">
        <v>104</v>
      </c>
      <c r="F13" s="50" t="s">
        <v>85</v>
      </c>
      <c r="G13" s="50">
        <v>20</v>
      </c>
      <c r="H13" s="50">
        <v>1</v>
      </c>
      <c r="I13" s="20" t="s">
        <v>76</v>
      </c>
      <c r="J13" s="21">
        <v>1.2</v>
      </c>
      <c r="K13" s="38" t="s">
        <v>106</v>
      </c>
      <c r="L13" s="50">
        <v>2.5</v>
      </c>
      <c r="M13" s="41" t="s">
        <v>11</v>
      </c>
      <c r="N13" s="41" t="s">
        <v>11</v>
      </c>
      <c r="O13" s="50">
        <v>1</v>
      </c>
      <c r="P13" s="42" t="s">
        <v>107</v>
      </c>
      <c r="Q13" s="42" t="s">
        <v>108</v>
      </c>
      <c r="R13" s="40"/>
      <c r="S13" s="10"/>
      <c r="T13" s="35" t="s">
        <v>22</v>
      </c>
      <c r="U13" s="6">
        <f>0.2*U6</f>
        <v>2.4000000000000004</v>
      </c>
      <c r="V13" s="10"/>
      <c r="W13" s="25"/>
      <c r="X13" s="26"/>
      <c r="Y13" s="10"/>
      <c r="Z13" s="25"/>
      <c r="AA13" s="29"/>
      <c r="AB13" s="10"/>
      <c r="AC13" s="10"/>
      <c r="AD13" s="10"/>
      <c r="AE13" s="10"/>
      <c r="AF13" s="25"/>
      <c r="AG13" s="26"/>
      <c r="AH13" s="19"/>
      <c r="AI13" s="10"/>
      <c r="AJ13" s="10"/>
      <c r="AK13" s="10"/>
      <c r="AL13" s="10"/>
    </row>
    <row r="14" spans="1:38" s="9" customFormat="1" ht="15.75" x14ac:dyDescent="0.25">
      <c r="A14" s="49"/>
      <c r="B14" s="49"/>
      <c r="C14" s="50" t="s">
        <v>88</v>
      </c>
      <c r="D14" s="50">
        <v>12</v>
      </c>
      <c r="E14" s="18" t="s">
        <v>104</v>
      </c>
      <c r="F14" s="50" t="s">
        <v>85</v>
      </c>
      <c r="G14" s="50">
        <v>20</v>
      </c>
      <c r="H14" s="50">
        <v>2</v>
      </c>
      <c r="I14" s="20" t="s">
        <v>76</v>
      </c>
      <c r="J14" s="21">
        <v>1.1000000000000001</v>
      </c>
      <c r="K14" s="38" t="s">
        <v>109</v>
      </c>
      <c r="L14" s="50">
        <v>4</v>
      </c>
      <c r="M14" s="41" t="s">
        <v>11</v>
      </c>
      <c r="N14" s="41" t="s">
        <v>11</v>
      </c>
      <c r="O14" s="50">
        <v>1</v>
      </c>
      <c r="P14" s="42" t="s">
        <v>110</v>
      </c>
      <c r="Q14" s="42"/>
      <c r="R14" s="40"/>
      <c r="S14" s="10"/>
      <c r="T14" s="53" t="s">
        <v>37</v>
      </c>
      <c r="U14" s="54"/>
      <c r="V14" s="10"/>
      <c r="W14" s="27" t="s">
        <v>18</v>
      </c>
      <c r="X14" s="28" t="s">
        <v>27</v>
      </c>
      <c r="Y14" s="28" t="s">
        <v>73</v>
      </c>
      <c r="Z14" s="25"/>
      <c r="AA14" s="29"/>
      <c r="AB14" s="10"/>
      <c r="AC14" s="10"/>
      <c r="AD14" s="10"/>
      <c r="AE14" s="10"/>
      <c r="AF14" s="25"/>
      <c r="AG14" s="26"/>
      <c r="AH14" s="19"/>
      <c r="AI14" s="10"/>
      <c r="AJ14" s="10"/>
      <c r="AK14" s="10"/>
      <c r="AL14" s="10"/>
    </row>
    <row r="15" spans="1:38" s="9" customFormat="1" ht="47.25" x14ac:dyDescent="0.25">
      <c r="A15" s="49"/>
      <c r="B15" s="49"/>
      <c r="C15" s="50" t="s">
        <v>88</v>
      </c>
      <c r="D15" s="50">
        <v>13</v>
      </c>
      <c r="E15" s="18" t="s">
        <v>104</v>
      </c>
      <c r="F15" s="50" t="s">
        <v>85</v>
      </c>
      <c r="G15" s="50">
        <v>20</v>
      </c>
      <c r="H15" s="50">
        <v>1</v>
      </c>
      <c r="I15" s="20" t="s">
        <v>81</v>
      </c>
      <c r="J15" s="21">
        <v>1.1000000000000001</v>
      </c>
      <c r="K15" s="38" t="s">
        <v>106</v>
      </c>
      <c r="L15" s="50">
        <v>3</v>
      </c>
      <c r="M15" s="41" t="s">
        <v>11</v>
      </c>
      <c r="N15" s="41" t="s">
        <v>11</v>
      </c>
      <c r="O15" s="50">
        <v>1</v>
      </c>
      <c r="P15" s="42" t="s">
        <v>111</v>
      </c>
      <c r="Q15" s="42" t="s">
        <v>112</v>
      </c>
      <c r="R15" s="40"/>
      <c r="S15" s="10"/>
      <c r="T15" s="35" t="s">
        <v>38</v>
      </c>
      <c r="U15" s="6">
        <f>SUMIF(F:F,"к",N:N)</f>
        <v>15</v>
      </c>
      <c r="V15" s="10"/>
      <c r="W15" s="30" t="s">
        <v>33</v>
      </c>
      <c r="X15" s="31">
        <v>2</v>
      </c>
      <c r="Y15" s="31">
        <v>3</v>
      </c>
      <c r="Z15" s="25"/>
      <c r="AA15" s="29"/>
      <c r="AB15" s="10"/>
      <c r="AC15" s="10"/>
      <c r="AD15" s="10"/>
      <c r="AE15" s="10"/>
      <c r="AF15" s="25"/>
      <c r="AG15" s="26"/>
      <c r="AH15" s="19"/>
      <c r="AI15" s="10"/>
      <c r="AJ15" s="10"/>
      <c r="AK15" s="10"/>
      <c r="AL15" s="10"/>
    </row>
    <row r="16" spans="1:38" s="9" customFormat="1" ht="15.75" x14ac:dyDescent="0.25">
      <c r="A16" s="49"/>
      <c r="B16" s="49"/>
      <c r="C16" s="50" t="s">
        <v>75</v>
      </c>
      <c r="D16" s="50">
        <v>14</v>
      </c>
      <c r="E16" s="18" t="s">
        <v>113</v>
      </c>
      <c r="F16" s="50" t="s">
        <v>85</v>
      </c>
      <c r="G16" s="50">
        <v>15</v>
      </c>
      <c r="H16" s="50">
        <v>1</v>
      </c>
      <c r="I16" s="20" t="s">
        <v>114</v>
      </c>
      <c r="J16" s="21">
        <v>2</v>
      </c>
      <c r="K16" s="38" t="s">
        <v>78</v>
      </c>
      <c r="L16" s="50">
        <v>4</v>
      </c>
      <c r="M16" s="41" t="s">
        <v>11</v>
      </c>
      <c r="N16" s="41" t="s">
        <v>11</v>
      </c>
      <c r="O16" s="50">
        <v>1</v>
      </c>
      <c r="P16" s="42" t="s">
        <v>105</v>
      </c>
      <c r="Q16" s="42" t="s">
        <v>11</v>
      </c>
      <c r="R16" s="40"/>
      <c r="S16" s="10"/>
      <c r="T16" s="35" t="s">
        <v>39</v>
      </c>
      <c r="U16" s="6">
        <f>SUMIFS(N:N,C:C,"С",F:F,"к")</f>
        <v>0</v>
      </c>
      <c r="V16" s="10"/>
      <c r="W16" s="30" t="s">
        <v>30</v>
      </c>
      <c r="X16" s="31">
        <v>1</v>
      </c>
      <c r="Y16" s="31">
        <v>17</v>
      </c>
      <c r="Z16" s="25"/>
      <c r="AA16" s="29"/>
      <c r="AB16" s="10"/>
      <c r="AC16" s="10"/>
      <c r="AD16" s="10"/>
      <c r="AE16" s="10"/>
      <c r="AF16" s="25"/>
      <c r="AG16" s="26"/>
      <c r="AH16" s="19"/>
      <c r="AI16" s="10"/>
      <c r="AJ16" s="10"/>
      <c r="AK16" s="10"/>
      <c r="AL16" s="10"/>
    </row>
    <row r="17" spans="1:39" s="9" customFormat="1" ht="15.75" x14ac:dyDescent="0.25">
      <c r="A17" s="49">
        <v>2</v>
      </c>
      <c r="B17" s="49">
        <v>48.3</v>
      </c>
      <c r="C17" s="50" t="s">
        <v>74</v>
      </c>
      <c r="D17" s="50">
        <v>15</v>
      </c>
      <c r="E17" s="18" t="s">
        <v>101</v>
      </c>
      <c r="F17" s="50" t="s">
        <v>85</v>
      </c>
      <c r="G17" s="50">
        <v>7</v>
      </c>
      <c r="H17" s="50">
        <v>1</v>
      </c>
      <c r="I17" s="20" t="s">
        <v>97</v>
      </c>
      <c r="J17" s="21">
        <v>0.1</v>
      </c>
      <c r="K17" s="38" t="s">
        <v>81</v>
      </c>
      <c r="L17" s="50">
        <v>1.5</v>
      </c>
      <c r="M17" s="50" t="s">
        <v>11</v>
      </c>
      <c r="N17" s="50" t="s">
        <v>11</v>
      </c>
      <c r="O17" s="50">
        <v>1</v>
      </c>
      <c r="P17" s="42" t="s">
        <v>11</v>
      </c>
      <c r="Q17" s="42" t="s">
        <v>100</v>
      </c>
      <c r="R17" s="40"/>
      <c r="S17" s="10"/>
      <c r="T17" s="35" t="s">
        <v>40</v>
      </c>
      <c r="U17" s="6">
        <f>SUMIFS(N:N,C:C,"ГК",F:F,"к")+SUMIFS(N:N,C:C,"Р",F:F,"к")+SUMIFS(N:N,C:C,"ГДК",F:F,"к")</f>
        <v>15</v>
      </c>
      <c r="V17" s="10"/>
      <c r="W17" s="30" t="s">
        <v>35</v>
      </c>
      <c r="X17" s="31">
        <v>1</v>
      </c>
      <c r="Y17" s="31">
        <v>32</v>
      </c>
      <c r="Z17" s="25"/>
      <c r="AA17" s="29"/>
      <c r="AB17" s="10"/>
      <c r="AC17" s="10"/>
      <c r="AD17" s="10"/>
      <c r="AE17" s="10"/>
      <c r="AF17" s="25"/>
      <c r="AG17" s="26"/>
      <c r="AH17" s="19"/>
      <c r="AI17" s="10"/>
      <c r="AJ17" s="10"/>
      <c r="AK17" s="10"/>
      <c r="AL17" s="10"/>
    </row>
    <row r="18" spans="1:39" s="9" customFormat="1" ht="15.75" x14ac:dyDescent="0.25">
      <c r="A18" s="49"/>
      <c r="B18" s="49"/>
      <c r="C18" s="50" t="s">
        <v>74</v>
      </c>
      <c r="D18" s="50">
        <v>16</v>
      </c>
      <c r="E18" s="18" t="s">
        <v>32</v>
      </c>
      <c r="F18" s="50" t="s">
        <v>87</v>
      </c>
      <c r="G18" s="50" t="s">
        <v>11</v>
      </c>
      <c r="H18" s="50" t="s">
        <v>11</v>
      </c>
      <c r="I18" s="20" t="s">
        <v>82</v>
      </c>
      <c r="J18" s="21" t="s">
        <v>11</v>
      </c>
      <c r="K18" s="38" t="s">
        <v>11</v>
      </c>
      <c r="L18" s="50">
        <v>0.3</v>
      </c>
      <c r="M18" s="50">
        <v>0.38</v>
      </c>
      <c r="N18" s="50">
        <v>1</v>
      </c>
      <c r="O18" s="50">
        <v>1</v>
      </c>
      <c r="P18" s="42" t="s">
        <v>11</v>
      </c>
      <c r="Q18" s="42" t="s">
        <v>115</v>
      </c>
      <c r="R18" s="40"/>
      <c r="S18" s="10"/>
      <c r="T18" s="36" t="s">
        <v>41</v>
      </c>
      <c r="U18" s="6">
        <f>SUMIFS(N:N,C:C,"1ЖИ",F:F,"к")</f>
        <v>0</v>
      </c>
      <c r="V18" s="10"/>
      <c r="W18" s="30" t="s">
        <v>65</v>
      </c>
      <c r="X18" s="31">
        <v>7</v>
      </c>
      <c r="Y18" s="31">
        <v>43</v>
      </c>
      <c r="Z18" s="25"/>
      <c r="AA18" s="29"/>
      <c r="AB18" s="10"/>
      <c r="AC18" s="10"/>
      <c r="AD18" s="10"/>
      <c r="AE18" s="10"/>
      <c r="AF18" s="25"/>
      <c r="AG18" s="26"/>
      <c r="AH18" s="19"/>
      <c r="AI18" s="10"/>
      <c r="AJ18" s="10"/>
      <c r="AK18" s="10"/>
      <c r="AL18" s="10"/>
    </row>
    <row r="19" spans="1:39" s="9" customFormat="1" ht="15.75" x14ac:dyDescent="0.25">
      <c r="A19" s="49"/>
      <c r="B19" s="49"/>
      <c r="C19" s="50" t="s">
        <v>74</v>
      </c>
      <c r="D19" s="50">
        <v>17</v>
      </c>
      <c r="E19" s="18" t="s">
        <v>116</v>
      </c>
      <c r="F19" s="50" t="s">
        <v>87</v>
      </c>
      <c r="G19" s="50" t="s">
        <v>11</v>
      </c>
      <c r="H19" s="50" t="s">
        <v>11</v>
      </c>
      <c r="I19" s="20" t="s">
        <v>83</v>
      </c>
      <c r="J19" s="21" t="s">
        <v>11</v>
      </c>
      <c r="K19" s="38" t="s">
        <v>11</v>
      </c>
      <c r="L19" s="50">
        <v>1</v>
      </c>
      <c r="M19" s="41">
        <v>1.1399999999999999</v>
      </c>
      <c r="N19" s="41">
        <v>3</v>
      </c>
      <c r="O19" s="50"/>
      <c r="P19" s="42"/>
      <c r="Q19" s="42"/>
      <c r="R19" s="40"/>
      <c r="S19" s="10"/>
      <c r="T19" s="36" t="s">
        <v>42</v>
      </c>
      <c r="U19" s="6">
        <f>SUMIFS(N:N,C:C,"2ЖИ",F:F,"к")</f>
        <v>0</v>
      </c>
      <c r="V19" s="10"/>
      <c r="W19" s="30" t="s">
        <v>32</v>
      </c>
      <c r="X19" s="31">
        <v>9</v>
      </c>
      <c r="Y19" s="31">
        <v>12</v>
      </c>
      <c r="Z19" s="25"/>
      <c r="AA19" s="29"/>
      <c r="AB19" s="19"/>
      <c r="AC19" s="19"/>
      <c r="AD19" s="19"/>
      <c r="AE19" s="19"/>
      <c r="AF19" s="25"/>
      <c r="AG19" s="26"/>
      <c r="AH19" s="19"/>
      <c r="AI19" s="10"/>
      <c r="AJ19" s="10"/>
      <c r="AK19" s="10"/>
      <c r="AL19" s="10"/>
    </row>
    <row r="20" spans="1:39" s="9" customFormat="1" ht="256.5" customHeight="1" x14ac:dyDescent="0.25">
      <c r="A20" s="49"/>
      <c r="B20" s="49"/>
      <c r="C20" s="50" t="s">
        <v>74</v>
      </c>
      <c r="D20" s="50">
        <v>18</v>
      </c>
      <c r="E20" s="51" t="s">
        <v>127</v>
      </c>
      <c r="F20" s="50" t="s">
        <v>91</v>
      </c>
      <c r="G20" s="50" t="s">
        <v>11</v>
      </c>
      <c r="H20" s="50" t="s">
        <v>11</v>
      </c>
      <c r="I20" s="20" t="s">
        <v>11</v>
      </c>
      <c r="J20" s="21" t="s">
        <v>11</v>
      </c>
      <c r="K20" s="38" t="s">
        <v>11</v>
      </c>
      <c r="L20" s="50" t="s">
        <v>11</v>
      </c>
      <c r="M20" s="41" t="s">
        <v>11</v>
      </c>
      <c r="N20" s="41" t="s">
        <v>11</v>
      </c>
      <c r="O20" s="50">
        <v>1</v>
      </c>
      <c r="P20" s="42" t="s">
        <v>11</v>
      </c>
      <c r="Q20" s="42" t="s">
        <v>129</v>
      </c>
      <c r="R20" s="40"/>
      <c r="S20" s="10"/>
      <c r="T20" s="16"/>
      <c r="U20" s="17"/>
      <c r="V20" s="10"/>
      <c r="W20" s="30" t="s">
        <v>31</v>
      </c>
      <c r="X20" s="31">
        <v>6</v>
      </c>
      <c r="Y20" s="31">
        <v>7</v>
      </c>
      <c r="Z20" s="25"/>
      <c r="AA20" s="29"/>
      <c r="AB20" s="19"/>
      <c r="AC20" s="19"/>
      <c r="AD20" s="19"/>
      <c r="AE20" s="19"/>
      <c r="AF20" s="25"/>
      <c r="AG20" s="26"/>
      <c r="AH20" s="19"/>
      <c r="AI20" s="10"/>
      <c r="AJ20" s="10"/>
      <c r="AK20" s="10"/>
      <c r="AL20" s="10"/>
    </row>
    <row r="21" spans="1:39" s="9" customFormat="1" ht="15.75" x14ac:dyDescent="0.25">
      <c r="A21" s="49">
        <v>3</v>
      </c>
      <c r="B21" s="49">
        <v>453</v>
      </c>
      <c r="C21" s="50" t="s">
        <v>93</v>
      </c>
      <c r="D21" s="50">
        <v>19</v>
      </c>
      <c r="E21" s="18" t="s">
        <v>117</v>
      </c>
      <c r="F21" s="50" t="s">
        <v>87</v>
      </c>
      <c r="G21" s="50">
        <v>4</v>
      </c>
      <c r="H21" s="50" t="s">
        <v>11</v>
      </c>
      <c r="I21" s="20" t="s">
        <v>97</v>
      </c>
      <c r="J21" s="21" t="s">
        <v>11</v>
      </c>
      <c r="K21" s="38" t="s">
        <v>11</v>
      </c>
      <c r="L21" s="50">
        <v>2</v>
      </c>
      <c r="M21" s="41">
        <v>1.1399999999999999</v>
      </c>
      <c r="N21" s="41">
        <v>3</v>
      </c>
      <c r="O21" s="50">
        <v>1</v>
      </c>
      <c r="P21" s="42" t="s">
        <v>11</v>
      </c>
      <c r="Q21" s="42" t="s">
        <v>11</v>
      </c>
      <c r="R21" s="40"/>
      <c r="S21" s="10"/>
      <c r="T21" s="35" t="s">
        <v>38</v>
      </c>
      <c r="U21" s="6">
        <f>U22+U25</f>
        <v>15</v>
      </c>
      <c r="V21" s="10"/>
      <c r="W21" s="30" t="s">
        <v>34</v>
      </c>
      <c r="X21" s="31">
        <v>1</v>
      </c>
      <c r="Y21" s="31">
        <v>1</v>
      </c>
      <c r="Z21" s="25"/>
      <c r="AA21" s="29"/>
      <c r="AB21" s="19"/>
      <c r="AC21" s="19"/>
      <c r="AD21" s="19"/>
      <c r="AE21" s="19"/>
      <c r="AF21" s="25"/>
      <c r="AG21" s="26"/>
      <c r="AH21" s="19"/>
      <c r="AI21" s="10"/>
      <c r="AJ21" s="10"/>
      <c r="AK21" s="10"/>
      <c r="AL21" s="10"/>
    </row>
    <row r="22" spans="1:39" s="9" customFormat="1" ht="15.75" x14ac:dyDescent="0.25">
      <c r="A22" s="49"/>
      <c r="B22" s="49"/>
      <c r="C22" s="50" t="s">
        <v>88</v>
      </c>
      <c r="D22" s="50">
        <v>20</v>
      </c>
      <c r="E22" s="33" t="s">
        <v>104</v>
      </c>
      <c r="F22" s="50" t="s">
        <v>85</v>
      </c>
      <c r="G22" s="50">
        <v>30</v>
      </c>
      <c r="H22" s="50">
        <v>1</v>
      </c>
      <c r="I22" s="20" t="s">
        <v>77</v>
      </c>
      <c r="J22" s="21">
        <v>1.2</v>
      </c>
      <c r="K22" s="38" t="s">
        <v>106</v>
      </c>
      <c r="L22" s="50">
        <v>3</v>
      </c>
      <c r="M22" s="41" t="s">
        <v>11</v>
      </c>
      <c r="N22" s="41" t="s">
        <v>11</v>
      </c>
      <c r="O22" s="50">
        <v>1</v>
      </c>
      <c r="P22" s="42" t="s">
        <v>118</v>
      </c>
      <c r="Q22" s="42" t="s">
        <v>11</v>
      </c>
      <c r="R22" s="40"/>
      <c r="S22" s="10"/>
      <c r="T22" s="35" t="s">
        <v>43</v>
      </c>
      <c r="U22" s="6">
        <f>U23+U24</f>
        <v>15</v>
      </c>
      <c r="V22" s="10"/>
      <c r="W22" s="23" t="s">
        <v>29</v>
      </c>
      <c r="X22" s="24">
        <v>1</v>
      </c>
      <c r="Y22" s="24">
        <v>1</v>
      </c>
      <c r="Z22" s="25"/>
      <c r="AA22" s="29"/>
      <c r="AB22" s="19"/>
      <c r="AC22" s="19"/>
      <c r="AD22" s="19"/>
      <c r="AE22" s="19"/>
      <c r="AF22" s="25"/>
      <c r="AG22" s="26"/>
      <c r="AH22" s="19"/>
      <c r="AI22" s="10"/>
      <c r="AJ22" s="10"/>
      <c r="AK22" s="10"/>
      <c r="AL22" s="10"/>
    </row>
    <row r="23" spans="1:39" s="9" customFormat="1" ht="31.5" x14ac:dyDescent="0.25">
      <c r="A23" s="49"/>
      <c r="B23" s="49"/>
      <c r="C23" s="50" t="s">
        <v>88</v>
      </c>
      <c r="D23" s="50">
        <v>21</v>
      </c>
      <c r="E23" s="33" t="s">
        <v>104</v>
      </c>
      <c r="F23" s="50" t="s">
        <v>85</v>
      </c>
      <c r="G23" s="50">
        <v>30</v>
      </c>
      <c r="H23" s="50">
        <v>3</v>
      </c>
      <c r="I23" s="20" t="s">
        <v>76</v>
      </c>
      <c r="J23" s="21" t="s">
        <v>119</v>
      </c>
      <c r="K23" s="38" t="s">
        <v>120</v>
      </c>
      <c r="L23" s="50">
        <v>4</v>
      </c>
      <c r="M23" s="41" t="s">
        <v>11</v>
      </c>
      <c r="N23" s="41" t="s">
        <v>11</v>
      </c>
      <c r="O23" s="50">
        <v>1</v>
      </c>
      <c r="P23" s="42" t="s">
        <v>121</v>
      </c>
      <c r="Q23" s="42" t="s">
        <v>122</v>
      </c>
      <c r="R23" s="40"/>
      <c r="S23" s="10"/>
      <c r="T23" s="35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0" t="s">
        <v>70</v>
      </c>
      <c r="X23" s="31">
        <v>2</v>
      </c>
      <c r="Y23" s="31">
        <v>45</v>
      </c>
      <c r="Z23" s="19"/>
      <c r="AA23" s="19"/>
      <c r="AB23" s="19"/>
      <c r="AC23" s="19"/>
      <c r="AD23" s="19"/>
      <c r="AE23" s="19"/>
      <c r="AF23" s="25"/>
      <c r="AG23" s="26"/>
      <c r="AH23" s="19"/>
      <c r="AI23" s="10"/>
      <c r="AJ23" s="10"/>
      <c r="AK23" s="10"/>
      <c r="AL23" s="10"/>
    </row>
    <row r="24" spans="1:39" s="9" customFormat="1" ht="15.75" x14ac:dyDescent="0.25">
      <c r="A24" s="49"/>
      <c r="B24" s="49"/>
      <c r="C24" s="50" t="s">
        <v>88</v>
      </c>
      <c r="D24" s="50">
        <v>22</v>
      </c>
      <c r="E24" s="33" t="s">
        <v>104</v>
      </c>
      <c r="F24" s="50" t="s">
        <v>85</v>
      </c>
      <c r="G24" s="50">
        <v>30</v>
      </c>
      <c r="H24" s="50">
        <v>1</v>
      </c>
      <c r="I24" s="20" t="s">
        <v>77</v>
      </c>
      <c r="J24" s="21">
        <v>1.3</v>
      </c>
      <c r="K24" s="38" t="s">
        <v>79</v>
      </c>
      <c r="L24" s="50">
        <v>2</v>
      </c>
      <c r="M24" s="41" t="s">
        <v>11</v>
      </c>
      <c r="N24" s="41" t="s">
        <v>11</v>
      </c>
      <c r="O24" s="50">
        <v>1</v>
      </c>
      <c r="P24" s="42" t="s">
        <v>123</v>
      </c>
      <c r="Q24" s="42" t="s">
        <v>11</v>
      </c>
      <c r="R24" s="40"/>
      <c r="S24" s="10"/>
      <c r="T24" s="35" t="s">
        <v>45</v>
      </c>
      <c r="U24" s="6">
        <f>SUMIFS(N:N,C:C,"С",R:R,"")+SUMIFS(N:N,C:C,"ГК",R:R,"")+SUMIFS(N:N,C:C,"Р",R:R,"")+SUMIFS(N:N,C:C,"ГДК",R:R,"")</f>
        <v>15</v>
      </c>
      <c r="V24" s="10"/>
      <c r="W24" s="30" t="s">
        <v>64</v>
      </c>
      <c r="X24" s="31">
        <v>1</v>
      </c>
      <c r="Y24" s="31">
        <v>1</v>
      </c>
      <c r="Z24" s="19"/>
      <c r="AA24" s="19"/>
      <c r="AB24" s="19"/>
      <c r="AC24" s="19"/>
      <c r="AD24" s="19"/>
      <c r="AE24" s="19"/>
      <c r="AF24" s="25"/>
      <c r="AG24" s="26"/>
      <c r="AH24" s="19"/>
      <c r="AI24" s="10"/>
      <c r="AJ24" s="10"/>
      <c r="AK24" s="10"/>
      <c r="AL24" s="10"/>
    </row>
    <row r="25" spans="1:39" s="9" customFormat="1" ht="31.5" x14ac:dyDescent="0.25">
      <c r="A25" s="49"/>
      <c r="B25" s="49"/>
      <c r="C25" s="50" t="s">
        <v>88</v>
      </c>
      <c r="D25" s="50">
        <v>23</v>
      </c>
      <c r="E25" s="33" t="s">
        <v>104</v>
      </c>
      <c r="F25" s="50" t="s">
        <v>85</v>
      </c>
      <c r="G25" s="50">
        <v>30</v>
      </c>
      <c r="H25" s="50">
        <v>1</v>
      </c>
      <c r="I25" s="20" t="s">
        <v>77</v>
      </c>
      <c r="J25" s="21">
        <v>1.7</v>
      </c>
      <c r="K25" s="38" t="s">
        <v>106</v>
      </c>
      <c r="L25" s="50">
        <v>2.5</v>
      </c>
      <c r="M25" s="41" t="s">
        <v>11</v>
      </c>
      <c r="N25" s="41" t="s">
        <v>11</v>
      </c>
      <c r="O25" s="50">
        <v>1</v>
      </c>
      <c r="P25" s="42" t="s">
        <v>124</v>
      </c>
      <c r="Q25" s="42" t="s">
        <v>125</v>
      </c>
      <c r="R25" s="40"/>
      <c r="S25" s="10"/>
      <c r="T25" s="35" t="s">
        <v>46</v>
      </c>
      <c r="U25" s="6">
        <f>U26+U29</f>
        <v>0</v>
      </c>
      <c r="V25" s="32"/>
      <c r="W25" s="30" t="s">
        <v>68</v>
      </c>
      <c r="X25" s="31">
        <v>5</v>
      </c>
      <c r="Y25" s="31">
        <v>21</v>
      </c>
      <c r="Z25" s="19"/>
      <c r="AA25" s="19"/>
      <c r="AB25" s="19"/>
      <c r="AC25" s="19"/>
      <c r="AD25" s="19"/>
      <c r="AE25" s="19"/>
      <c r="AF25" s="25"/>
      <c r="AG25" s="26"/>
      <c r="AH25" s="19"/>
      <c r="AI25" s="10"/>
      <c r="AJ25" s="10"/>
      <c r="AK25" s="10"/>
      <c r="AL25" s="10"/>
    </row>
    <row r="26" spans="1:39" s="9" customFormat="1" ht="15" x14ac:dyDescent="0.2">
      <c r="A26" s="8"/>
      <c r="B26" s="8"/>
      <c r="C26" s="8"/>
      <c r="D26" s="8"/>
      <c r="E26" s="2"/>
      <c r="F26" s="8"/>
      <c r="G26" s="5"/>
      <c r="H26" s="3"/>
      <c r="I26" s="4"/>
      <c r="J26" s="4"/>
      <c r="K26" s="4"/>
      <c r="L26" s="4"/>
      <c r="M26" s="8"/>
      <c r="N26" s="8"/>
      <c r="O26" s="4"/>
      <c r="P26" s="43"/>
      <c r="Q26" s="2"/>
      <c r="R26" s="2"/>
      <c r="S26" s="10"/>
      <c r="T26" s="35" t="s">
        <v>47</v>
      </c>
      <c r="U26" s="6">
        <f>SUMIFS(N:N,C:C,"1ЖИ",R:R,"да")+SUMIFS(N:N,C:C,"2ЖИ",R:R,"да")</f>
        <v>0</v>
      </c>
      <c r="V26" s="32"/>
      <c r="W26" s="30" t="s">
        <v>67</v>
      </c>
      <c r="X26" s="31">
        <v>3</v>
      </c>
      <c r="Y26" s="31">
        <v>3</v>
      </c>
      <c r="Z26" s="28"/>
      <c r="AA26" s="28"/>
      <c r="AB26" s="28"/>
      <c r="AC26" s="19"/>
      <c r="AD26" s="19"/>
      <c r="AE26" s="19"/>
      <c r="AF26" s="25"/>
      <c r="AG26" s="26"/>
      <c r="AH26" s="19"/>
      <c r="AI26" s="10"/>
      <c r="AJ26" s="10"/>
      <c r="AK26" s="10"/>
      <c r="AL26" s="10"/>
    </row>
    <row r="27" spans="1:39" s="9" customFormat="1" ht="15" x14ac:dyDescent="0.2">
      <c r="A27" s="8"/>
      <c r="B27" s="8"/>
      <c r="C27" s="8"/>
      <c r="D27" s="8"/>
      <c r="E27" s="2"/>
      <c r="F27" s="8"/>
      <c r="G27" s="5"/>
      <c r="H27" s="3"/>
      <c r="I27" s="4"/>
      <c r="J27" s="4"/>
      <c r="K27" s="4"/>
      <c r="L27" s="4"/>
      <c r="M27" s="8"/>
      <c r="N27" s="8"/>
      <c r="O27" s="4"/>
      <c r="P27" s="43"/>
      <c r="Q27" s="2"/>
      <c r="R27" s="2"/>
      <c r="S27" s="10"/>
      <c r="T27" s="35" t="s">
        <v>48</v>
      </c>
      <c r="U27" s="6" t="s">
        <v>11</v>
      </c>
      <c r="V27" s="10"/>
      <c r="W27" s="30" t="s">
        <v>69</v>
      </c>
      <c r="X27" s="31">
        <v>1</v>
      </c>
      <c r="Y27" s="31">
        <v>2</v>
      </c>
      <c r="Z27" s="28"/>
      <c r="AA27" s="28"/>
      <c r="AB27" s="28"/>
      <c r="AC27" s="19"/>
      <c r="AD27" s="19"/>
      <c r="AE27" s="19"/>
      <c r="AF27" s="25"/>
      <c r="AG27" s="26"/>
      <c r="AH27" s="10"/>
      <c r="AI27" s="10"/>
      <c r="AJ27" s="10"/>
      <c r="AK27" s="10"/>
      <c r="AL27" s="10"/>
    </row>
    <row r="28" spans="1:39" s="9" customFormat="1" ht="15" x14ac:dyDescent="0.2">
      <c r="A28" s="8"/>
      <c r="B28" s="8"/>
      <c r="C28" s="8"/>
      <c r="D28" s="8"/>
      <c r="E28" s="2"/>
      <c r="F28" s="8"/>
      <c r="G28" s="5"/>
      <c r="H28" s="3"/>
      <c r="I28" s="4"/>
      <c r="J28" s="4"/>
      <c r="K28" s="4"/>
      <c r="L28" s="4"/>
      <c r="M28" s="8"/>
      <c r="N28" s="8"/>
      <c r="O28" s="4"/>
      <c r="P28" s="43"/>
      <c r="Q28" s="2"/>
      <c r="R28" s="2"/>
      <c r="S28" s="10"/>
      <c r="T28" s="35" t="s">
        <v>49</v>
      </c>
      <c r="U28" s="6">
        <f>SUMIFS(N:N,C:C,"1ЖИ",R:R,"да")+SUMIFS(N:N,C:C,"2ЖИ",R:R,"да")</f>
        <v>0</v>
      </c>
      <c r="V28" s="10"/>
      <c r="W28" s="30" t="s">
        <v>19</v>
      </c>
      <c r="X28" s="31">
        <v>40</v>
      </c>
      <c r="Y28" s="31">
        <v>188</v>
      </c>
      <c r="Z28" s="28"/>
      <c r="AC28" s="10"/>
      <c r="AD28" s="10"/>
      <c r="AE28" s="10"/>
      <c r="AF28" s="19"/>
      <c r="AG28" s="19"/>
      <c r="AH28" s="10"/>
      <c r="AI28" s="10"/>
      <c r="AJ28" s="10"/>
      <c r="AK28" s="10"/>
      <c r="AL28" s="10"/>
    </row>
    <row r="29" spans="1:39" s="9" customFormat="1" ht="15" x14ac:dyDescent="0.2">
      <c r="A29" s="8"/>
      <c r="B29" s="8"/>
      <c r="C29" s="8"/>
      <c r="D29" s="8"/>
      <c r="E29" s="2"/>
      <c r="F29" s="8"/>
      <c r="G29" s="5"/>
      <c r="H29" s="3"/>
      <c r="I29" s="4"/>
      <c r="J29" s="4"/>
      <c r="K29" s="4"/>
      <c r="L29" s="4"/>
      <c r="M29" s="8"/>
      <c r="N29" s="8"/>
      <c r="O29" s="4"/>
      <c r="P29" s="43"/>
      <c r="Q29" s="2"/>
      <c r="R29" s="2"/>
      <c r="S29" s="10"/>
      <c r="T29" s="35" t="s">
        <v>50</v>
      </c>
      <c r="U29" s="6">
        <f>SUMIFS(N:N,C:C,"1ЖИ",R:R,"")+SUMIFS(N:N,C:C,"2ЖИ",R:R,"")</f>
        <v>0</v>
      </c>
      <c r="W29" s="28"/>
      <c r="X29" s="28"/>
      <c r="Y29" s="28"/>
      <c r="Z29" s="28"/>
      <c r="AC29" s="10"/>
      <c r="AD29" s="10"/>
      <c r="AE29" s="10"/>
      <c r="AF29" s="19"/>
      <c r="AG29" s="19"/>
      <c r="AH29" s="10"/>
      <c r="AI29" s="10"/>
      <c r="AJ29" s="10"/>
      <c r="AK29" s="10"/>
      <c r="AL29" s="10"/>
    </row>
    <row r="30" spans="1:39" s="9" customFormat="1" ht="15" x14ac:dyDescent="0.2">
      <c r="A30" s="8"/>
      <c r="B30" s="8"/>
      <c r="C30" s="8"/>
      <c r="D30" s="8"/>
      <c r="E30" s="2"/>
      <c r="F30" s="8"/>
      <c r="G30" s="5"/>
      <c r="H30" s="3"/>
      <c r="I30" s="4"/>
      <c r="J30" s="4"/>
      <c r="K30" s="4"/>
      <c r="L30" s="4"/>
      <c r="M30" s="8"/>
      <c r="N30" s="8"/>
      <c r="O30" s="4"/>
      <c r="P30" s="43"/>
      <c r="Q30" s="2"/>
      <c r="R30" s="2"/>
      <c r="S30" s="10"/>
      <c r="T30" s="35" t="s">
        <v>51</v>
      </c>
      <c r="U30" s="6" t="s">
        <v>11</v>
      </c>
      <c r="W30" s="28"/>
      <c r="X30" s="28"/>
      <c r="Y30" s="28"/>
      <c r="Z30" s="28"/>
      <c r="AC30" s="10"/>
      <c r="AD30" s="10"/>
      <c r="AE30" s="10"/>
      <c r="AF30" s="19"/>
      <c r="AG30" s="19"/>
      <c r="AH30" s="10"/>
      <c r="AI30" s="10"/>
      <c r="AJ30" s="10"/>
      <c r="AK30" s="10"/>
      <c r="AL30" s="10"/>
    </row>
    <row r="31" spans="1:39" s="9" customFormat="1" ht="15" x14ac:dyDescent="0.2">
      <c r="A31" s="8"/>
      <c r="B31" s="8"/>
      <c r="C31" s="8"/>
      <c r="D31" s="8"/>
      <c r="E31" s="2"/>
      <c r="F31" s="8"/>
      <c r="G31" s="5"/>
      <c r="H31" s="3"/>
      <c r="I31" s="4"/>
      <c r="J31" s="4"/>
      <c r="K31" s="4"/>
      <c r="L31" s="4"/>
      <c r="M31" s="8"/>
      <c r="N31" s="8"/>
      <c r="O31" s="4"/>
      <c r="P31" s="43"/>
      <c r="Q31" s="2"/>
      <c r="R31" s="2"/>
      <c r="S31" s="10"/>
      <c r="T31" s="35" t="s">
        <v>52</v>
      </c>
      <c r="U31" s="6">
        <f>SUMIFS(N:N,C:C,"1ЖИ",R:R,"")+SUMIFS(N:N,C:C,"2ЖИ",R:R,"")</f>
        <v>0</v>
      </c>
      <c r="W31" s="28"/>
      <c r="X31" s="28"/>
      <c r="Y31" s="28"/>
      <c r="Z31" s="28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15" x14ac:dyDescent="0.2">
      <c r="A32" s="8"/>
      <c r="B32" s="8"/>
      <c r="C32" s="8"/>
      <c r="D32" s="8"/>
      <c r="E32" s="2"/>
      <c r="F32" s="8"/>
      <c r="G32" s="5"/>
      <c r="H32" s="3"/>
      <c r="I32" s="4"/>
      <c r="J32" s="4"/>
      <c r="K32" s="4"/>
      <c r="L32" s="4"/>
      <c r="M32" s="8"/>
      <c r="N32" s="8"/>
      <c r="O32" s="4"/>
      <c r="P32" s="43"/>
      <c r="Q32" s="2"/>
      <c r="R32" s="2"/>
      <c r="S32" s="10"/>
      <c r="T32" s="35" t="s">
        <v>20</v>
      </c>
      <c r="U32" s="11"/>
      <c r="W32" s="28"/>
      <c r="X32" s="28"/>
      <c r="Y32" s="19"/>
      <c r="Z32" s="28"/>
      <c r="AC32" s="10"/>
      <c r="AD32" s="10"/>
      <c r="AE32" s="10"/>
      <c r="AF32" s="19"/>
      <c r="AG32" s="19"/>
      <c r="AH32" s="19"/>
      <c r="AI32" s="19"/>
      <c r="AJ32" s="19"/>
      <c r="AK32" s="19"/>
      <c r="AL32" s="19"/>
      <c r="AM32" s="28"/>
    </row>
    <row r="33" spans="1:44" s="9" customFormat="1" ht="15" x14ac:dyDescent="0.2">
      <c r="A33" s="8"/>
      <c r="B33" s="8"/>
      <c r="C33" s="8"/>
      <c r="D33" s="8"/>
      <c r="E33" s="2"/>
      <c r="F33" s="8"/>
      <c r="G33" s="5"/>
      <c r="H33" s="3"/>
      <c r="I33" s="4"/>
      <c r="J33" s="4"/>
      <c r="K33" s="4"/>
      <c r="L33" s="4"/>
      <c r="M33" s="8"/>
      <c r="N33" s="8"/>
      <c r="O33" s="4"/>
      <c r="P33" s="43"/>
      <c r="Q33" s="2"/>
      <c r="R33" s="2"/>
      <c r="S33" s="10"/>
      <c r="T33" s="35" t="s">
        <v>53</v>
      </c>
      <c r="U33" s="11"/>
      <c r="W33" s="28"/>
      <c r="X33" s="28"/>
      <c r="Y33" s="10"/>
      <c r="Z33" s="19"/>
      <c r="AA33" s="10"/>
      <c r="AB33" s="10"/>
      <c r="AC33" s="10"/>
      <c r="AD33" s="10"/>
      <c r="AE33" s="10"/>
      <c r="AF33" s="28"/>
      <c r="AG33" s="28"/>
      <c r="AH33" s="28"/>
      <c r="AI33" s="19"/>
      <c r="AJ33" s="19"/>
      <c r="AK33" s="19"/>
      <c r="AL33" s="19"/>
      <c r="AM33" s="28"/>
    </row>
    <row r="34" spans="1:44" s="9" customFormat="1" ht="15" x14ac:dyDescent="0.2">
      <c r="A34" s="8"/>
      <c r="B34" s="8"/>
      <c r="C34" s="8"/>
      <c r="D34" s="8"/>
      <c r="E34" s="2"/>
      <c r="F34" s="8"/>
      <c r="G34" s="5"/>
      <c r="H34" s="3"/>
      <c r="I34" s="4"/>
      <c r="J34" s="4"/>
      <c r="K34" s="4"/>
      <c r="L34" s="4"/>
      <c r="M34" s="8"/>
      <c r="N34" s="8"/>
      <c r="O34" s="4"/>
      <c r="P34" s="43"/>
      <c r="Q34" s="2"/>
      <c r="R34" s="2"/>
      <c r="S34" s="10"/>
      <c r="T34" s="35" t="s">
        <v>54</v>
      </c>
      <c r="U34" s="6" t="s">
        <v>11</v>
      </c>
      <c r="W34" s="28"/>
      <c r="X34" s="28"/>
      <c r="Y34" s="10"/>
      <c r="Z34" s="19"/>
      <c r="AA34" s="10"/>
      <c r="AB34" s="10"/>
      <c r="AC34" s="10"/>
      <c r="AD34" s="10"/>
      <c r="AE34" s="10"/>
      <c r="AF34" s="30"/>
      <c r="AG34" s="31"/>
      <c r="AH34" s="28"/>
      <c r="AI34" s="19"/>
      <c r="AJ34" s="19"/>
      <c r="AK34" s="19"/>
      <c r="AL34" s="19"/>
      <c r="AM34" s="28"/>
    </row>
    <row r="35" spans="1:44" s="9" customFormat="1" ht="15" x14ac:dyDescent="0.2">
      <c r="A35" s="8"/>
      <c r="B35" s="8"/>
      <c r="C35" s="8"/>
      <c r="D35" s="8"/>
      <c r="E35" s="2"/>
      <c r="F35" s="8"/>
      <c r="G35" s="5"/>
      <c r="H35" s="3"/>
      <c r="I35" s="4"/>
      <c r="J35" s="4"/>
      <c r="K35" s="4"/>
      <c r="L35" s="4"/>
      <c r="M35" s="8"/>
      <c r="N35" s="8"/>
      <c r="O35" s="4"/>
      <c r="P35" s="43"/>
      <c r="Q35" s="2"/>
      <c r="R35" s="2"/>
      <c r="S35" s="10"/>
      <c r="T35" s="35" t="s">
        <v>55</v>
      </c>
      <c r="U35" s="11"/>
      <c r="W35" s="28"/>
      <c r="X35" s="28"/>
      <c r="Y35" s="10"/>
      <c r="Z35" s="19"/>
      <c r="AA35" s="10"/>
      <c r="AB35" s="10"/>
      <c r="AC35" s="10"/>
      <c r="AD35" s="10"/>
      <c r="AE35" s="10"/>
      <c r="AF35" s="30"/>
      <c r="AG35" s="31"/>
      <c r="AH35" s="28"/>
      <c r="AI35" s="19"/>
      <c r="AJ35" s="19"/>
      <c r="AK35" s="19"/>
      <c r="AL35" s="19"/>
      <c r="AM35" s="28"/>
    </row>
    <row r="36" spans="1:44" s="9" customFormat="1" ht="15" x14ac:dyDescent="0.2">
      <c r="A36" s="8"/>
      <c r="B36" s="8"/>
      <c r="C36" s="8"/>
      <c r="D36" s="8"/>
      <c r="E36" s="2"/>
      <c r="F36" s="8"/>
      <c r="G36" s="5"/>
      <c r="H36" s="3"/>
      <c r="I36" s="4"/>
      <c r="J36" s="4"/>
      <c r="K36" s="4"/>
      <c r="L36" s="4"/>
      <c r="M36" s="8"/>
      <c r="N36" s="8"/>
      <c r="O36" s="4"/>
      <c r="P36" s="43"/>
      <c r="Q36" s="2"/>
      <c r="R36" s="2"/>
      <c r="S36" s="10"/>
      <c r="T36" s="35" t="s">
        <v>56</v>
      </c>
      <c r="U36" s="11"/>
      <c r="W36" s="28"/>
      <c r="X36" s="28"/>
      <c r="Y36" s="10"/>
      <c r="Z36" s="19"/>
      <c r="AA36" s="10"/>
      <c r="AB36" s="10"/>
      <c r="AC36" s="10"/>
      <c r="AD36" s="10"/>
      <c r="AE36" s="10"/>
      <c r="AF36" s="30"/>
      <c r="AG36" s="31"/>
      <c r="AH36" s="28"/>
      <c r="AI36" s="19"/>
      <c r="AJ36" s="19"/>
      <c r="AK36" s="19"/>
      <c r="AL36" s="19"/>
      <c r="AM36" s="28"/>
    </row>
    <row r="37" spans="1:44" s="9" customFormat="1" ht="15" x14ac:dyDescent="0.2">
      <c r="A37" s="8"/>
      <c r="B37" s="8"/>
      <c r="C37" s="8"/>
      <c r="D37" s="8"/>
      <c r="E37" s="2"/>
      <c r="F37" s="8"/>
      <c r="G37" s="5"/>
      <c r="H37" s="3"/>
      <c r="I37" s="4"/>
      <c r="J37" s="4"/>
      <c r="K37" s="4"/>
      <c r="L37" s="4"/>
      <c r="M37" s="8"/>
      <c r="N37" s="8"/>
      <c r="O37" s="4"/>
      <c r="P37" s="43"/>
      <c r="Q37" s="2"/>
      <c r="R37" s="2"/>
      <c r="S37" s="10"/>
      <c r="T37" s="35" t="s">
        <v>57</v>
      </c>
      <c r="U37" s="6" t="s">
        <v>11</v>
      </c>
      <c r="W37" s="28"/>
      <c r="X37" s="28"/>
      <c r="Y37" s="28"/>
      <c r="Z37" s="19"/>
      <c r="AA37" s="19"/>
      <c r="AB37" s="10"/>
      <c r="AC37" s="10"/>
      <c r="AD37" s="10"/>
      <c r="AE37" s="10"/>
      <c r="AF37" s="30"/>
      <c r="AG37" s="31"/>
      <c r="AH37" s="28"/>
      <c r="AI37" s="19"/>
      <c r="AJ37" s="19"/>
      <c r="AK37" s="19"/>
      <c r="AL37" s="19"/>
      <c r="AM37" s="28"/>
    </row>
    <row r="38" spans="1:44" s="9" customFormat="1" ht="15" x14ac:dyDescent="0.2">
      <c r="A38" s="8"/>
      <c r="B38" s="8"/>
      <c r="C38" s="8"/>
      <c r="D38" s="8"/>
      <c r="E38" s="2"/>
      <c r="F38" s="8"/>
      <c r="G38" s="5"/>
      <c r="H38" s="3"/>
      <c r="I38" s="4"/>
      <c r="J38" s="4"/>
      <c r="K38" s="4"/>
      <c r="L38" s="4"/>
      <c r="M38" s="8"/>
      <c r="N38" s="8"/>
      <c r="O38" s="4"/>
      <c r="P38" s="43"/>
      <c r="Q38" s="2"/>
      <c r="R38" s="2"/>
      <c r="S38" s="10"/>
      <c r="T38" s="35" t="s">
        <v>58</v>
      </c>
      <c r="U38" s="11"/>
      <c r="W38" s="30"/>
      <c r="X38" s="31"/>
      <c r="Y38" s="28"/>
      <c r="Z38" s="10"/>
      <c r="AA38" s="10"/>
      <c r="AB38" s="10"/>
      <c r="AC38" s="10"/>
      <c r="AD38" s="10"/>
      <c r="AE38" s="10"/>
      <c r="AF38" s="30"/>
      <c r="AG38" s="31"/>
      <c r="AH38" s="28"/>
      <c r="AI38" s="19"/>
      <c r="AJ38" s="19"/>
      <c r="AK38" s="19"/>
      <c r="AL38" s="19"/>
      <c r="AM38" s="28"/>
    </row>
    <row r="39" spans="1:44" s="9" customFormat="1" ht="15" x14ac:dyDescent="0.2">
      <c r="A39" s="8"/>
      <c r="B39" s="8"/>
      <c r="C39" s="8"/>
      <c r="D39" s="8"/>
      <c r="E39" s="2"/>
      <c r="F39" s="8"/>
      <c r="G39" s="5"/>
      <c r="H39" s="3"/>
      <c r="I39" s="4"/>
      <c r="J39" s="4"/>
      <c r="K39" s="4"/>
      <c r="L39" s="4"/>
      <c r="M39" s="8"/>
      <c r="N39" s="8"/>
      <c r="O39" s="4"/>
      <c r="P39" s="43"/>
      <c r="Q39" s="2"/>
      <c r="R39" s="2"/>
      <c r="S39" s="10"/>
      <c r="T39" s="15"/>
      <c r="U39" s="15"/>
      <c r="W39" s="30"/>
      <c r="X39" s="31"/>
      <c r="Y39" s="28"/>
      <c r="Z39" s="19"/>
      <c r="AA39" s="19"/>
      <c r="AB39" s="19"/>
      <c r="AC39" s="19"/>
      <c r="AD39" s="19"/>
      <c r="AE39" s="19"/>
      <c r="AF39" s="30"/>
      <c r="AG39" s="31"/>
      <c r="AH39" s="28"/>
      <c r="AI39" s="19"/>
      <c r="AJ39" s="19"/>
      <c r="AK39" s="19"/>
      <c r="AL39" s="19"/>
      <c r="AM39" s="28"/>
      <c r="AN39" s="28"/>
      <c r="AO39" s="28"/>
      <c r="AP39" s="28"/>
      <c r="AQ39" s="28"/>
      <c r="AR39" s="28"/>
    </row>
    <row r="40" spans="1:44" s="9" customFormat="1" ht="15" x14ac:dyDescent="0.2">
      <c r="A40" s="8"/>
      <c r="B40" s="8"/>
      <c r="C40" s="8"/>
      <c r="D40" s="8"/>
      <c r="E40" s="2"/>
      <c r="F40" s="8"/>
      <c r="G40" s="5"/>
      <c r="H40" s="3"/>
      <c r="I40" s="4"/>
      <c r="J40" s="4"/>
      <c r="K40" s="4"/>
      <c r="L40" s="4"/>
      <c r="M40" s="8"/>
      <c r="N40" s="8"/>
      <c r="O40" s="4"/>
      <c r="P40" s="43"/>
      <c r="Q40" s="2"/>
      <c r="R40" s="2"/>
      <c r="S40" s="10"/>
      <c r="T40" s="35" t="s">
        <v>59</v>
      </c>
      <c r="U40" s="14" t="e">
        <f>U41+#REF!</f>
        <v>#REF!</v>
      </c>
      <c r="W40" s="30"/>
      <c r="X40" s="31"/>
      <c r="Y40" s="28"/>
      <c r="Z40" s="25"/>
      <c r="AA40" s="29"/>
      <c r="AB40" s="19"/>
      <c r="AC40" s="19"/>
      <c r="AD40" s="19"/>
      <c r="AE40" s="19"/>
      <c r="AF40" s="30"/>
      <c r="AG40" s="31"/>
      <c r="AH40" s="28"/>
      <c r="AI40" s="19"/>
      <c r="AJ40" s="19"/>
      <c r="AK40" s="19"/>
      <c r="AL40" s="19"/>
      <c r="AM40" s="28"/>
      <c r="AN40" s="28"/>
      <c r="AO40" s="28"/>
      <c r="AP40" s="28"/>
      <c r="AQ40" s="28"/>
      <c r="AR40" s="28"/>
    </row>
    <row r="41" spans="1:44" s="9" customFormat="1" ht="15" x14ac:dyDescent="0.2">
      <c r="A41" s="8"/>
      <c r="B41" s="8"/>
      <c r="C41" s="8"/>
      <c r="D41" s="8"/>
      <c r="E41" s="2"/>
      <c r="F41" s="8"/>
      <c r="G41" s="5"/>
      <c r="H41" s="3"/>
      <c r="I41" s="4"/>
      <c r="J41" s="4"/>
      <c r="K41" s="4"/>
      <c r="L41" s="4"/>
      <c r="M41" s="8"/>
      <c r="N41" s="8"/>
      <c r="O41" s="4"/>
      <c r="P41" s="43"/>
      <c r="Q41" s="2"/>
      <c r="R41" s="2"/>
      <c r="S41" s="10"/>
      <c r="T41" s="35" t="s">
        <v>25</v>
      </c>
      <c r="U41" s="14">
        <f>0.38*U22</f>
        <v>5.7</v>
      </c>
      <c r="W41" s="30"/>
      <c r="X41" s="31"/>
      <c r="Y41" s="28"/>
      <c r="Z41" s="25"/>
      <c r="AA41" s="29"/>
      <c r="AB41" s="19"/>
      <c r="AC41" s="19"/>
      <c r="AD41" s="19"/>
      <c r="AE41" s="19"/>
      <c r="AF41" s="30"/>
      <c r="AG41" s="31"/>
      <c r="AH41" s="28"/>
      <c r="AI41" s="19"/>
      <c r="AJ41" s="19"/>
      <c r="AK41" s="19"/>
      <c r="AL41" s="19"/>
      <c r="AM41" s="28"/>
      <c r="AN41" s="28"/>
      <c r="AO41" s="28"/>
      <c r="AP41" s="28"/>
      <c r="AQ41" s="28"/>
      <c r="AR41" s="28"/>
    </row>
  </sheetData>
  <autoFilter ref="A2:R25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2022-08-26T14:18:57Z</cp:lastPrinted>
  <dcterms:created xsi:type="dcterms:W3CDTF">2018-06-22T06:03:01Z</dcterms:created>
  <dcterms:modified xsi:type="dcterms:W3CDTF">2022-08-26T14:23:11Z</dcterms:modified>
</cp:coreProperties>
</file>