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МО Юго-Запад\2022\Паспортизация\40-37-17\"/>
    </mc:Choice>
  </mc:AlternateContent>
  <xr:revisionPtr revIDLastSave="0" documentId="13_ncr:1_{21ACF305-FD27-41BA-B5FC-8DDCCF0A1EC0}" xr6:coauthVersionLast="40" xr6:coauthVersionMax="40" xr10:uidLastSave="{00000000-0000-0000-0000-000000000000}"/>
  <bookViews>
    <workbookView xWindow="240" yWindow="334" windowWidth="21840" windowHeight="11837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Лист1!$A$2:$R$65</definedName>
    <definedName name="_xlnm.Print_Titles" localSheetId="0">Лист1!$1:$2</definedName>
    <definedName name="_xlnm.Print_Area" localSheetId="0">Лист1!$A:$Q</definedName>
  </definedNames>
  <calcPr calcId="191029"/>
  <pivotCaches>
    <pivotCache cacheId="55" r:id="rId4"/>
  </pivotCaches>
</workbook>
</file>

<file path=xl/calcChain.xml><?xml version="1.0" encoding="utf-8"?>
<calcChain xmlns="http://schemas.openxmlformats.org/spreadsheetml/2006/main">
  <c r="U28" i="1" l="1"/>
  <c r="U26" i="1"/>
  <c r="U23" i="1"/>
  <c r="U9" i="1" l="1"/>
  <c r="U8" i="1"/>
  <c r="X7" i="1"/>
  <c r="U7" i="1"/>
  <c r="X6" i="1"/>
  <c r="U6" i="1"/>
  <c r="X5" i="1"/>
  <c r="U5" i="1"/>
  <c r="U4" i="1"/>
  <c r="U24" i="1"/>
  <c r="U29" i="1" l="1"/>
  <c r="U31" i="1"/>
  <c r="U12" i="1"/>
  <c r="U13" i="1"/>
  <c r="U15" i="1"/>
  <c r="U16" i="1"/>
  <c r="U17" i="1"/>
  <c r="U18" i="1"/>
  <c r="U19" i="1"/>
  <c r="U22" i="1" l="1"/>
  <c r="U41" i="1" s="1"/>
  <c r="X4" i="1"/>
  <c r="U11" i="1"/>
  <c r="U25" i="1" l="1"/>
  <c r="U21" i="1" l="1"/>
  <c r="U42" i="1"/>
  <c r="U40" i="1" s="1"/>
</calcChain>
</file>

<file path=xl/sharedStrings.xml><?xml version="1.0" encoding="utf-8"?>
<sst xmlns="http://schemas.openxmlformats.org/spreadsheetml/2006/main" count="664" uniqueCount="206">
  <si>
    <t>№ растения</t>
  </si>
  <si>
    <t>Вид растения</t>
  </si>
  <si>
    <t>Жизненная форма</t>
  </si>
  <si>
    <t>Возраст, лет</t>
  </si>
  <si>
    <t>Кол-во стволов, шт.</t>
  </si>
  <si>
    <t>Высота, м</t>
  </si>
  <si>
    <t>Высота штамба, м</t>
  </si>
  <si>
    <t>Диаметр кроны, м</t>
  </si>
  <si>
    <t>Категория состояния</t>
  </si>
  <si>
    <t>Повреждения</t>
  </si>
  <si>
    <t>Примечание</t>
  </si>
  <si>
    <t>-</t>
  </si>
  <si>
    <t>Общее кол-во деревьев</t>
  </si>
  <si>
    <t>Кол-во деревьев возрастом 1-3 лет, шт.</t>
  </si>
  <si>
    <t>Кол-во деревьев возрастом более 3х лет, шт.</t>
  </si>
  <si>
    <t>Кол-во деревьев возрастом до 10 лет, шт.</t>
  </si>
  <si>
    <t>Кол-во деревьев возрастом 10-20 лет, шт.</t>
  </si>
  <si>
    <t>Кол-во деревьев возрастом свыше 20 лет, шт.</t>
  </si>
  <si>
    <t>Названия строк</t>
  </si>
  <si>
    <t>Общий итог</t>
  </si>
  <si>
    <t>Протяженность живой изгороди</t>
  </si>
  <si>
    <t>Колючий</t>
  </si>
  <si>
    <t>Площадь под стволами деревьев более 3 лет после посадки, м2</t>
  </si>
  <si>
    <t>Площадь рыхления лунок деревьев до 3 лет после посадки, м2</t>
  </si>
  <si>
    <t>Площадь под деревьями, м2</t>
  </si>
  <si>
    <t>Площадь рыхления лунок и канавок один. куст. и куст. в группах, м2</t>
  </si>
  <si>
    <t>СВЕДЕНИЯ ПО ДЕРЕВЬЯМ</t>
  </si>
  <si>
    <t>Количество по полю Вид растения</t>
  </si>
  <si>
    <r>
      <t>Площадь биогр., м</t>
    </r>
    <r>
      <rPr>
        <sz val="10"/>
        <color theme="1"/>
        <rFont val="Calibri"/>
        <family val="2"/>
        <charset val="204"/>
      </rPr>
      <t>²</t>
    </r>
  </si>
  <si>
    <t>Ясень обыкновенный</t>
  </si>
  <si>
    <t>Клен остролистный</t>
  </si>
  <si>
    <t>Черемуха обыкновенная</t>
  </si>
  <si>
    <t>Сирень обыкновенная</t>
  </si>
  <si>
    <t>Кизильник блестящий</t>
  </si>
  <si>
    <t>Чубушник венечный</t>
  </si>
  <si>
    <t>Роза майская</t>
  </si>
  <si>
    <t>к</t>
  </si>
  <si>
    <t>СВЕДЕНИЯ ПО кАМ</t>
  </si>
  <si>
    <t>Общее кол-во ков</t>
  </si>
  <si>
    <t>Кол-во одиночных ков</t>
  </si>
  <si>
    <t>Кол-во ков в группах</t>
  </si>
  <si>
    <t>Кол-во ков в однорядных живых изгородях</t>
  </si>
  <si>
    <t>Кол-во ков в двухрядныхживых изгородях</t>
  </si>
  <si>
    <t>Кол-во ков одиночных и в группах</t>
  </si>
  <si>
    <t>Кол-во колючих ков одиночных и в группах</t>
  </si>
  <si>
    <t>Кол-во неколючих ков одиночных и в группах</t>
  </si>
  <si>
    <t>Кол-во ков в живой изгороди</t>
  </si>
  <si>
    <t>Кол-во колючих ков в живой изгороди</t>
  </si>
  <si>
    <t>Кол-во колючих ков в стригущейся живой изгороди</t>
  </si>
  <si>
    <t>Кол-во колючих ков в нестригущейся живой изгороди</t>
  </si>
  <si>
    <t>Кол-во неколючих ков в живой изгороди</t>
  </si>
  <si>
    <t>Кол-во неколючих ков в стригущейся живой изгороди</t>
  </si>
  <si>
    <t>Кол-во неколючих ков в нестригущейся живой изгороди</t>
  </si>
  <si>
    <t>Протяженность живой изгороди из колючих ков</t>
  </si>
  <si>
    <t>Протяженность стригущейся живой изгороди из колючих ков</t>
  </si>
  <si>
    <t>Протяженность нестригущейся живой изгороди из колючих ков</t>
  </si>
  <si>
    <t>Протяженность живой изгороди из неколючих ков</t>
  </si>
  <si>
    <t>Протяженность стригущейся живой изгороди из неколючих ков</t>
  </si>
  <si>
    <t>Протяженность нестригущейся живой изгороди из неколючих ков</t>
  </si>
  <si>
    <t>Площадь под ками, м2</t>
  </si>
  <si>
    <t>Площадь рыхления лунок и канавок ков в живой изгороди, м2</t>
  </si>
  <si>
    <t>№ биогр.</t>
  </si>
  <si>
    <t>Тип раст. группы</t>
  </si>
  <si>
    <t>Площадь кустарников, м²</t>
  </si>
  <si>
    <t>Кол-во кустарников, шт.</t>
  </si>
  <si>
    <t>Смородина черная</t>
  </si>
  <si>
    <t>Сирень венгерская</t>
  </si>
  <si>
    <t>(несколько элементов)</t>
  </si>
  <si>
    <t>Барбарис обыкновенный</t>
  </si>
  <si>
    <t>Спирея средняя</t>
  </si>
  <si>
    <t>Крыжовник обыкновенный</t>
  </si>
  <si>
    <t>Снежноягодник белый</t>
  </si>
  <si>
    <t>Вишня обыкновенная</t>
  </si>
  <si>
    <t>Диаметр ствола,   см</t>
  </si>
  <si>
    <t>Сумма по полю Кол-во ков, шт.</t>
  </si>
  <si>
    <t>РД</t>
  </si>
  <si>
    <t>ГДК</t>
  </si>
  <si>
    <t>ГД</t>
  </si>
  <si>
    <t>С</t>
  </si>
  <si>
    <t>Береза повислая</t>
  </si>
  <si>
    <t>Рябина обыкновенная</t>
  </si>
  <si>
    <t>Карагана древовидная</t>
  </si>
  <si>
    <t>6</t>
  </si>
  <si>
    <t>7</t>
  </si>
  <si>
    <t>1,7</t>
  </si>
  <si>
    <t>14</t>
  </si>
  <si>
    <t>12</t>
  </si>
  <si>
    <t>9</t>
  </si>
  <si>
    <t>26</t>
  </si>
  <si>
    <t>2,2</t>
  </si>
  <si>
    <t>10</t>
  </si>
  <si>
    <t>22</t>
  </si>
  <si>
    <t>2</t>
  </si>
  <si>
    <t>8</t>
  </si>
  <si>
    <t>2,5</t>
  </si>
  <si>
    <t>1,5</t>
  </si>
  <si>
    <t>11</t>
  </si>
  <si>
    <t>3</t>
  </si>
  <si>
    <t>4</t>
  </si>
  <si>
    <t>20</t>
  </si>
  <si>
    <t>28</t>
  </si>
  <si>
    <t>3,5</t>
  </si>
  <si>
    <t>32</t>
  </si>
  <si>
    <t>30</t>
  </si>
  <si>
    <t>13</t>
  </si>
  <si>
    <t>25</t>
  </si>
  <si>
    <t>18</t>
  </si>
  <si>
    <t>16</t>
  </si>
  <si>
    <t>40</t>
  </si>
  <si>
    <t>ПС11</t>
  </si>
  <si>
    <t>К</t>
  </si>
  <si>
    <t>Саженец</t>
  </si>
  <si>
    <t>Д</t>
  </si>
  <si>
    <t>ПС11 15%</t>
  </si>
  <si>
    <t>ПС11 10%</t>
  </si>
  <si>
    <t>Липа крупнолистная</t>
  </si>
  <si>
    <t>17</t>
  </si>
  <si>
    <t>ПС11 5%</t>
  </si>
  <si>
    <t>ПС11 20%</t>
  </si>
  <si>
    <t>ПС11 5%, крылатая тля</t>
  </si>
  <si>
    <t>ПС11 30%</t>
  </si>
  <si>
    <t>Дуб черешчатый</t>
  </si>
  <si>
    <t>2/1,8</t>
  </si>
  <si>
    <t>Поросль</t>
  </si>
  <si>
    <t>Боярышник обыкновенный</t>
  </si>
  <si>
    <t>ПС14, П</t>
  </si>
  <si>
    <t>Ведомость учета зеленых насаждений территории № 40-37-17</t>
  </si>
  <si>
    <t>3/2,6</t>
  </si>
  <si>
    <t>23+21</t>
  </si>
  <si>
    <t>ПС11, ПС4</t>
  </si>
  <si>
    <t>НРК, П, ПС8, ПС11</t>
  </si>
  <si>
    <t>НРК, ПС8, ПС11</t>
  </si>
  <si>
    <t>ПС14, ПС15, НРК, ПС8</t>
  </si>
  <si>
    <t>5,5</t>
  </si>
  <si>
    <t xml:space="preserve">ПС14, ПС4, </t>
  </si>
  <si>
    <t xml:space="preserve">ПС8, ПС11, ПС4, </t>
  </si>
  <si>
    <t>Вяз мелколистный</t>
  </si>
  <si>
    <t>ПС14, НРК, П, ПС11, ПС4</t>
  </si>
  <si>
    <t>Яблоня лесная</t>
  </si>
  <si>
    <t>ПС14, ПС15, НРК, П, ПС11, ПС4, ПКР3</t>
  </si>
  <si>
    <t>ПС15, П, ПС11</t>
  </si>
  <si>
    <t>Лиственница европейская</t>
  </si>
  <si>
    <t>ПС8, ПС11</t>
  </si>
  <si>
    <t>ПС14, ПС15, П, ПС11</t>
  </si>
  <si>
    <t>П, ПС4</t>
  </si>
  <si>
    <t>ПС14, ПС15, П, ПС11, ПС4, ПС8</t>
  </si>
  <si>
    <t>ПС15, П, ПС11, ПС4, ПС8</t>
  </si>
  <si>
    <t>1,8</t>
  </si>
  <si>
    <t>Береза пушистая</t>
  </si>
  <si>
    <t>ПС11, ПС8</t>
  </si>
  <si>
    <t>ПС14, ПС15, П</t>
  </si>
  <si>
    <t>ПС14, ПС15, НРК, П, ПС11, ПС4, ПС8</t>
  </si>
  <si>
    <t>ПС14, ПС15, НРК, П, ПС11</t>
  </si>
  <si>
    <t>ПС11, ПС4, ПС14 .</t>
  </si>
  <si>
    <t xml:space="preserve">ПС11, ПС4, </t>
  </si>
  <si>
    <t>38</t>
  </si>
  <si>
    <t>НРК, П</t>
  </si>
  <si>
    <t>Тополь дрожащий</t>
  </si>
  <si>
    <t>НРК, ПС11</t>
  </si>
  <si>
    <t>ПС14, ПС15, П, ПС11, ПС4</t>
  </si>
  <si>
    <t>ПС11 40%</t>
  </si>
  <si>
    <t>Тополь бальзамический</t>
  </si>
  <si>
    <t>ПС14, П, ПС11, ПС4, ПС8</t>
  </si>
  <si>
    <t>1,1</t>
  </si>
  <si>
    <t>0,7/0,7</t>
  </si>
  <si>
    <t>2+2</t>
  </si>
  <si>
    <t xml:space="preserve">ПС14, ПС11, </t>
  </si>
  <si>
    <t>Жимолость татарская</t>
  </si>
  <si>
    <t>ПС14, НРК, ПС11, ПС4</t>
  </si>
  <si>
    <t>ПС11 25%</t>
  </si>
  <si>
    <t>П, ПС11, ПС8</t>
  </si>
  <si>
    <t>ПС14, НРК, П, ПС11, ПС8</t>
  </si>
  <si>
    <t>2,6</t>
  </si>
  <si>
    <t xml:space="preserve">ПС14, ПС11, ПС4, </t>
  </si>
  <si>
    <t>ПС15, ПС11, ПС8</t>
  </si>
  <si>
    <t>3,3</t>
  </si>
  <si>
    <t>1,5/1,5/1,8</t>
  </si>
  <si>
    <t>7+6+10</t>
  </si>
  <si>
    <t>ПС14, ПС15, НРК, П, ПС11, ПКР3</t>
  </si>
  <si>
    <t>Тополь белый</t>
  </si>
  <si>
    <t>2,3</t>
  </si>
  <si>
    <t>1/1,2</t>
  </si>
  <si>
    <t>2+3</t>
  </si>
  <si>
    <t>0,4/0,4/0,4</t>
  </si>
  <si>
    <t>4+2+2</t>
  </si>
  <si>
    <t>2,8</t>
  </si>
  <si>
    <t xml:space="preserve"> ПС11 5%</t>
  </si>
  <si>
    <t>ПС14, ПС15, НРК, ПС11, ПС4, ПС8</t>
  </si>
  <si>
    <t>ПС14, ПС15, ПС11</t>
  </si>
  <si>
    <t>47+51</t>
  </si>
  <si>
    <t>ПС14, ПС15, НРК, ПС11, ПС4, ПК1</t>
  </si>
  <si>
    <t>2/1,5</t>
  </si>
  <si>
    <t>7+9</t>
  </si>
  <si>
    <t xml:space="preserve"> ПС14, П</t>
  </si>
  <si>
    <t>П, ПС11, ПС4</t>
  </si>
  <si>
    <t>1,5/1,5/1,5</t>
  </si>
  <si>
    <t>15+15+7</t>
  </si>
  <si>
    <t>ПС15, НРК, П , ПС11, ПС4, ПС8</t>
  </si>
  <si>
    <t>ПС15, НРК, ПС11</t>
  </si>
  <si>
    <t>ПС15, НРК, ПС11, ПС8</t>
  </si>
  <si>
    <t>ПС15, НРК, ПС11, ПС8, ПС4</t>
  </si>
  <si>
    <t>ПС14, ПС15, НРК, ПС11</t>
  </si>
  <si>
    <t>НРК, ПС11, ПС8</t>
  </si>
  <si>
    <t>Вазон цветочный:
Цинерария приморская 30%
Петуния гибридная (махровая) 70%</t>
  </si>
  <si>
    <t>ОДн</t>
  </si>
  <si>
    <t xml:space="preserve">Площадь: 0,7м²
Кол-во, шт.: цинерария 15 
петуния 35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</si>
</sst>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color rgb="FF332E2D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textRotation="90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0" fontId="1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6"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vertical="bottom" inden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vitov" refreshedDate="43369.626816087963" createdVersion="4" refreshedVersion="4" minRefreshableVersion="3" recordCount="254" xr:uid="{00000000-000A-0000-FFFF-FFFF00000000}">
  <cacheSource type="worksheet">
    <worksheetSource ref="A2:Q65" sheet="Лист1"/>
  </cacheSource>
  <cacheFields count="17">
    <cacheField name="№ биогр." numFmtId="0">
      <sharedItems containsNonDate="0" containsString="0" containsBlank="1"/>
    </cacheField>
    <cacheField name="Площадь биогр., м²" numFmtId="0">
      <sharedItems containsNonDate="0" containsString="0" containsBlank="1"/>
    </cacheField>
    <cacheField name="Тип раст. группы" numFmtId="0">
      <sharedItems containsBlank="1" count="8">
        <s v="ГД"/>
        <s v="ГК"/>
        <s v="С"/>
        <s v="2ЖИ"/>
        <s v="РД"/>
        <s v="ГДК"/>
        <m/>
        <s v="С " u="1"/>
      </sharedItems>
    </cacheField>
    <cacheField name="№ растения" numFmtId="0">
      <sharedItems containsString="0" containsBlank="1" containsNumber="1" containsInteger="1" minValue="1" maxValue="177"/>
    </cacheField>
    <cacheField name="Вид растения" numFmtId="0">
      <sharedItems containsBlank="1" count="63">
        <s v="Ясень обыкновенный"/>
        <s v="Сирень венгерская"/>
        <s v="Клен остролистный"/>
        <s v="Рябина обыкновенная"/>
        <s v="Кизильник блестящий"/>
        <s v="Тополь бальзамический"/>
        <s v="Липа мелколистная"/>
        <s v="Дуб черешчатый"/>
        <s v="Береза повислая"/>
        <s v="Вяз шершавый"/>
        <s v="Черемуха обыкновенная"/>
        <s v="Роза майская"/>
        <s v="Барбарис обыкновенный"/>
        <s v="Спирея средняя"/>
        <s v="Крыжовник обыкновенный"/>
        <s v="Сирень обыкновенная"/>
        <s v="Снежноягодник белый"/>
        <s v="Боярышник кроваво-красный"/>
        <s v="Чубушник венечный"/>
        <s v="Вишня обыкновенная"/>
        <s v="Смородина черная"/>
        <m/>
        <s v="Спирея дубравколистная" u="1"/>
        <s v="Кизильник обыкновенный" u="1"/>
        <s v="Каштан конский обыкновенный" u="1"/>
        <s v="Лиственница европейская" u="1"/>
        <s v="Дерен белый" u="1"/>
        <s v="Пузыреплодник калинолистный" u="1"/>
        <s v="Ясень пенсильванский" u="1"/>
        <s v="Тополь пирамидальный" u="1"/>
        <s v="Черемуха Маака" u="1"/>
        <s v="Ива белая" u="1"/>
        <s v="Роза колючейшая" u="1"/>
        <s v="Липа сердцевидная" u="1"/>
        <s v="Ива ломкая" u="1"/>
        <s v="Спирея Дугласа" u="1"/>
        <s v="Спирея японская" u="1"/>
        <s v="Яблоня ягодная" u="1"/>
        <s v="Клен остролстный" u="1"/>
        <s v="Ива корзиночная" u="1"/>
        <s v="Жимолость обыкновенная" u="1"/>
        <s v="Ясень пеньсильванский" u="1"/>
        <s v="Ива козья" u="1"/>
        <s v="Черемуха пенсильванская" u="1"/>
        <s v="Сосна обыкновенная" u="1"/>
        <s v="Ракитник русский" u="1"/>
        <s v="Липа войлочная" u="1"/>
        <s v="Тополь белый" u="1"/>
        <s v="Тополь дрожащий" u="1"/>
        <s v="Яблоня домашняя" u="1"/>
        <s v="Боярышник сибирский" u="1"/>
        <s v="Смородина красная" u="1"/>
        <s v="Боярышник Дугласа" u="1"/>
        <s v="Клен ясенелистный" u="1"/>
        <s v="Боярышник однопестичный" u="1"/>
        <s v="Клен татарский" u="1"/>
        <s v="Спирея иволистная" u="1"/>
        <s v="Роза морщинистая" u="1"/>
        <s v="Карагана древовидная" u="1"/>
        <s v="Смородина золотистая" u="1"/>
        <s v="Крушина ломкая" u="1"/>
        <s v="Яблоня лесная" u="1"/>
        <s v="Кизильник черноплодный" u="1"/>
      </sharedItems>
    </cacheField>
    <cacheField name="Жизненная форма" numFmtId="0">
      <sharedItems containsBlank="1" count="3">
        <s v="д"/>
        <s v="к"/>
        <m/>
      </sharedItems>
    </cacheField>
    <cacheField name="Возраст, лет" numFmtId="0">
      <sharedItems containsString="0" containsBlank="1" containsNumber="1" containsInteger="1" minValue="7" maxValue="55"/>
    </cacheField>
    <cacheField name="Кол-во стволов, шт." numFmtId="0">
      <sharedItems containsString="0" containsBlank="1" containsNumber="1" containsInteger="1" minValue="1" maxValue="9"/>
    </cacheField>
    <cacheField name="Высота, м" numFmtId="49">
      <sharedItems containsBlank="1"/>
    </cacheField>
    <cacheField name="Высота штамба, м" numFmtId="0">
      <sharedItems containsString="0" containsBlank="1" containsNumber="1" minValue="0.1" maxValue="9.5"/>
    </cacheField>
    <cacheField name="Диаметр ствола,  см" numFmtId="0">
      <sharedItems containsBlank="1" containsMixedTypes="1" containsNumber="1" containsInteger="1" minValue="2" maxValue="60"/>
    </cacheField>
    <cacheField name="Диаметр кроны, м" numFmtId="0">
      <sharedItems containsString="0" containsBlank="1" containsNumber="1" minValue="0.3" maxValue="15"/>
    </cacheField>
    <cacheField name="Площадь кустарников, м²" numFmtId="0">
      <sharedItems containsString="0" containsBlank="1" containsNumber="1" minValue="0.15" maxValue="14"/>
    </cacheField>
    <cacheField name="Кол-во кустарников, шт." numFmtId="0">
      <sharedItems containsString="0" containsBlank="1" containsNumber="1" containsInteger="1" minValue="1" maxValue="80"/>
    </cacheField>
    <cacheField name="Категория состояния" numFmtId="0">
      <sharedItems containsString="0" containsBlank="1" containsNumber="1" containsInteger="1" minValue="2" maxValue="3"/>
    </cacheField>
    <cacheField name="Повреждения" numFmtId="0">
      <sharedItems containsBlank="1"/>
    </cacheField>
    <cacheField name="Примечание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4">
  <r>
    <m/>
    <m/>
    <x v="0"/>
    <n v="1"/>
    <x v="0"/>
    <x v="0"/>
    <n v="55"/>
    <n v="1"/>
    <s v="22"/>
    <n v="3"/>
    <n v="60"/>
    <n v="12"/>
    <m/>
    <m/>
    <n v="2"/>
    <s v="ПК2,ПС8,ПС11,ПС14,ПС17,ПКР3,ПКР4"/>
    <m/>
  </r>
  <r>
    <m/>
    <m/>
    <x v="0"/>
    <n v="2"/>
    <x v="0"/>
    <x v="0"/>
    <n v="55"/>
    <n v="1"/>
    <s v="21"/>
    <n v="3.8"/>
    <n v="40"/>
    <n v="10"/>
    <m/>
    <m/>
    <n v="2"/>
    <s v="ПК2,ПС2,ПС11,ПС17,ПКР3,ПКР4"/>
    <m/>
  </r>
  <r>
    <m/>
    <m/>
    <x v="1"/>
    <n v="3"/>
    <x v="1"/>
    <x v="1"/>
    <n v="15"/>
    <m/>
    <s v="2,5"/>
    <m/>
    <m/>
    <m/>
    <n v="12.5"/>
    <n v="37"/>
    <n v="2"/>
    <s v="ПС11,ПКР1,ПКР3,ПКР4,СЛ"/>
    <m/>
  </r>
  <r>
    <m/>
    <m/>
    <x v="0"/>
    <n v="4"/>
    <x v="2"/>
    <x v="0"/>
    <n v="24"/>
    <n v="1"/>
    <s v="4"/>
    <n v="1.3"/>
    <n v="4"/>
    <n v="2.5"/>
    <m/>
    <m/>
    <n v="2"/>
    <s v="ПС11,ПКР1,ПКР3,ПКР4"/>
    <m/>
  </r>
  <r>
    <m/>
    <m/>
    <x v="0"/>
    <n v="5"/>
    <x v="0"/>
    <x v="0"/>
    <n v="55"/>
    <n v="1"/>
    <s v="22"/>
    <n v="4.5"/>
    <s v="32"/>
    <n v="9"/>
    <m/>
    <m/>
    <n v="2"/>
    <s v="ПК2,ПС11,ПС14,ПС17,ПКР3,ПКР4,НРК"/>
    <m/>
  </r>
  <r>
    <m/>
    <m/>
    <x v="0"/>
    <n v="6"/>
    <x v="0"/>
    <x v="0"/>
    <n v="48"/>
    <n v="1"/>
    <s v="16"/>
    <n v="5"/>
    <n v="30"/>
    <n v="10.5"/>
    <m/>
    <m/>
    <n v="2"/>
    <s v="ПК2,ПС8,ПС11,ПС14,ПС17,ПКР3,ПКР4"/>
    <m/>
  </r>
  <r>
    <m/>
    <m/>
    <x v="0"/>
    <n v="7"/>
    <x v="0"/>
    <x v="0"/>
    <n v="36"/>
    <n v="1"/>
    <s v="8"/>
    <n v="1.9"/>
    <s v="12"/>
    <n v="4.5"/>
    <m/>
    <m/>
    <n v="2"/>
    <s v="ПК2,ПС1,ПС8,ПС11,ПС14,ПКР3,ПКР4,НРК"/>
    <m/>
  </r>
  <r>
    <m/>
    <m/>
    <x v="2"/>
    <n v="8"/>
    <x v="3"/>
    <x v="0"/>
    <n v="25"/>
    <n v="1"/>
    <s v="6,5"/>
    <n v="1.9"/>
    <n v="8"/>
    <n v="3"/>
    <m/>
    <m/>
    <n v="2"/>
    <s v="ПК2,ПС8,ПС14,ПКР3,ПКР4"/>
    <m/>
  </r>
  <r>
    <m/>
    <m/>
    <x v="3"/>
    <n v="9"/>
    <x v="4"/>
    <x v="1"/>
    <n v="12"/>
    <m/>
    <s v="0,9"/>
    <m/>
    <m/>
    <m/>
    <n v="11.1"/>
    <n v="80"/>
    <n v="2"/>
    <s v="ПС11,ПКР3,ПКР4"/>
    <m/>
  </r>
  <r>
    <m/>
    <m/>
    <x v="2"/>
    <n v="10"/>
    <x v="2"/>
    <x v="0"/>
    <n v="35"/>
    <n v="1"/>
    <s v="10"/>
    <n v="3.8"/>
    <n v="18"/>
    <n v="3"/>
    <m/>
    <m/>
    <n v="2"/>
    <s v="ПК2,ПС8,ПС11,ПС15,ПКР3,ПКР4"/>
    <m/>
  </r>
  <r>
    <m/>
    <m/>
    <x v="4"/>
    <n v="11"/>
    <x v="5"/>
    <x v="0"/>
    <n v="55"/>
    <n v="1"/>
    <s v="24"/>
    <n v="2.7"/>
    <s v="40"/>
    <n v="7"/>
    <m/>
    <m/>
    <n v="2"/>
    <s v="ПК2,ПС1,ПС8,ПС11,ПС15,ПС17,ПКР2,ПКР3,ПКР4"/>
    <m/>
  </r>
  <r>
    <m/>
    <m/>
    <x v="4"/>
    <n v="12"/>
    <x v="0"/>
    <x v="0"/>
    <n v="38"/>
    <n v="1"/>
    <s v="10"/>
    <n v="2"/>
    <s v="18"/>
    <n v="6.5"/>
    <m/>
    <m/>
    <n v="2"/>
    <s v="ПК2,ПС8,ПС11,ПС14,ПС15,ПС17,ПС7,ПКР3,ПКР4,НРК"/>
    <m/>
  </r>
  <r>
    <m/>
    <m/>
    <x v="4"/>
    <n v="13"/>
    <x v="5"/>
    <x v="0"/>
    <n v="55"/>
    <n v="1"/>
    <s v="25,5"/>
    <n v="3"/>
    <s v="44"/>
    <n v="8"/>
    <m/>
    <m/>
    <n v="2"/>
    <s v="ПК1,ПК2,ПС8,ПС11,ПС17,ПКР3,ПКР4"/>
    <m/>
  </r>
  <r>
    <m/>
    <m/>
    <x v="0"/>
    <n v="14"/>
    <x v="6"/>
    <x v="0"/>
    <n v="22"/>
    <n v="3"/>
    <s v="7"/>
    <m/>
    <s v="4,6,6"/>
    <n v="4"/>
    <m/>
    <m/>
    <n v="2"/>
    <s v="ПК1,ПК2,ПС8,ПС11,ПКР3,ПКР4"/>
    <m/>
  </r>
  <r>
    <m/>
    <m/>
    <x v="0"/>
    <n v="15"/>
    <x v="2"/>
    <x v="0"/>
    <n v="35"/>
    <n v="1"/>
    <s v="10"/>
    <n v="2"/>
    <s v="16"/>
    <n v="6.5"/>
    <m/>
    <m/>
    <n v="2"/>
    <s v="ПК2,ПС8,ПС11,ПС14,ПС17,ПКР3,ПКР4"/>
    <m/>
  </r>
  <r>
    <m/>
    <m/>
    <x v="4"/>
    <n v="16"/>
    <x v="0"/>
    <x v="0"/>
    <n v="55"/>
    <n v="1"/>
    <s v="23"/>
    <n v="6"/>
    <s v="38"/>
    <n v="7"/>
    <m/>
    <m/>
    <n v="2"/>
    <s v="ПК2,ПС7,ПС8,ПС11,ПС14,ПС17,ПКР3,ПКР4"/>
    <m/>
  </r>
  <r>
    <m/>
    <m/>
    <x v="4"/>
    <n v="17"/>
    <x v="0"/>
    <x v="0"/>
    <n v="50"/>
    <n v="1"/>
    <s v="25"/>
    <n v="6.5"/>
    <s v="26"/>
    <n v="8"/>
    <m/>
    <m/>
    <n v="2"/>
    <s v="ПК2,ПС11,ПС14,ПС17,ПКР3,ПКР4,НРК"/>
    <m/>
  </r>
  <r>
    <m/>
    <m/>
    <x v="4"/>
    <n v="18"/>
    <x v="0"/>
    <x v="0"/>
    <n v="55"/>
    <n v="1"/>
    <s v="27"/>
    <n v="2.2000000000000002"/>
    <s v="42"/>
    <n v="13"/>
    <m/>
    <m/>
    <n v="2"/>
    <s v="ПК1,ПК2,ПС8,ПС11,ПС14,ПС17,ПКР3,ПКР4"/>
    <m/>
  </r>
  <r>
    <m/>
    <m/>
    <x v="2"/>
    <n v="19"/>
    <x v="0"/>
    <x v="1"/>
    <n v="14"/>
    <m/>
    <s v="4"/>
    <m/>
    <m/>
    <m/>
    <n v="5.5"/>
    <n v="1"/>
    <n v="2"/>
    <s v="ПС11,ПКР3,ПКР4"/>
    <s v="порослевое на пне"/>
  </r>
  <r>
    <m/>
    <m/>
    <x v="2"/>
    <n v="20"/>
    <x v="2"/>
    <x v="0"/>
    <n v="24"/>
    <n v="1"/>
    <s v="5"/>
    <n v="1.7"/>
    <s v="4"/>
    <n v="3"/>
    <m/>
    <m/>
    <n v="2"/>
    <s v="ПК2,ПС8,ПС11,ПС14,ПС17,ПКР3,ПКР4"/>
    <m/>
  </r>
  <r>
    <m/>
    <m/>
    <x v="0"/>
    <n v="21"/>
    <x v="6"/>
    <x v="0"/>
    <n v="55"/>
    <n v="1"/>
    <s v="28"/>
    <n v="4.5"/>
    <s v="44"/>
    <n v="9"/>
    <m/>
    <m/>
    <n v="2"/>
    <s v="ПК1,ПК2,ПС8,ПС11,ПС17,ПКР1,ПКР3,ПКР4,НРК"/>
    <m/>
  </r>
  <r>
    <m/>
    <m/>
    <x v="0"/>
    <n v="22"/>
    <x v="0"/>
    <x v="0"/>
    <n v="55"/>
    <n v="1"/>
    <s v="20"/>
    <n v="3.2"/>
    <s v="32"/>
    <n v="10"/>
    <m/>
    <m/>
    <n v="2"/>
    <s v="ПК2,ПС8,ПС11,ПС14,ПС15,ПС17,ПКР3,ПКР4,НРК"/>
    <m/>
  </r>
  <r>
    <m/>
    <m/>
    <x v="5"/>
    <n v="23"/>
    <x v="1"/>
    <x v="1"/>
    <n v="28"/>
    <m/>
    <s v="2,5"/>
    <m/>
    <m/>
    <m/>
    <n v="3"/>
    <n v="1"/>
    <n v="3"/>
    <s v="ПС8,ПС11,ПКР1,ПКР2,ПКР3,ПКР4,СЛ"/>
    <m/>
  </r>
  <r>
    <m/>
    <m/>
    <x v="5"/>
    <n v="24"/>
    <x v="1"/>
    <x v="1"/>
    <n v="28"/>
    <m/>
    <s v="2,5"/>
    <m/>
    <m/>
    <m/>
    <n v="5"/>
    <n v="1"/>
    <n v="2"/>
    <s v="ПС8,ПС11,ПКР1,ПКР3,ПКР4"/>
    <m/>
  </r>
  <r>
    <m/>
    <m/>
    <x v="5"/>
    <n v="25"/>
    <x v="0"/>
    <x v="0"/>
    <n v="48"/>
    <n v="1"/>
    <s v="18"/>
    <n v="6.5"/>
    <s v="30"/>
    <n v="9.5"/>
    <m/>
    <m/>
    <n v="2"/>
    <s v="ПК2,ПС1,ПС7,ПС11,ПС15,ПС17,ПС14,ПКР3,ПКР4,НРК"/>
    <m/>
  </r>
  <r>
    <m/>
    <m/>
    <x v="5"/>
    <n v="26"/>
    <x v="0"/>
    <x v="0"/>
    <n v="28"/>
    <n v="5"/>
    <s v="7,5"/>
    <m/>
    <s v="6,8,8,8,12"/>
    <n v="8"/>
    <m/>
    <m/>
    <n v="2"/>
    <s v="ПК2,ПС8,ПС11,ПС14,ПС17,ПКР3,ПКР4"/>
    <m/>
  </r>
  <r>
    <m/>
    <m/>
    <x v="2"/>
    <n v="27"/>
    <x v="5"/>
    <x v="0"/>
    <n v="55"/>
    <n v="1"/>
    <s v="26"/>
    <n v="4"/>
    <s v="34"/>
    <n v="10"/>
    <m/>
    <m/>
    <n v="2"/>
    <s v="ПК2,ПС8,ПС11,ПС14,ПС15,ПС17,ПКР3,ПКР4"/>
    <m/>
  </r>
  <r>
    <m/>
    <m/>
    <x v="0"/>
    <n v="28"/>
    <x v="5"/>
    <x v="0"/>
    <n v="55"/>
    <n v="1"/>
    <s v="24"/>
    <n v="3"/>
    <s v="38"/>
    <n v="12"/>
    <m/>
    <m/>
    <n v="2"/>
    <s v="ПК1,ПК2,ПС8,ПС11,ПС17,ПКР3,ПКР4"/>
    <m/>
  </r>
  <r>
    <m/>
    <m/>
    <x v="0"/>
    <n v="29"/>
    <x v="7"/>
    <x v="0"/>
    <n v="55"/>
    <n v="1"/>
    <s v="25"/>
    <n v="4"/>
    <s v="46"/>
    <n v="13.5"/>
    <m/>
    <m/>
    <n v="2"/>
    <s v="ПК2,ПС8,ПС11,ПС14,ПС17,ПКР3,ПКР4"/>
    <m/>
  </r>
  <r>
    <m/>
    <m/>
    <x v="0"/>
    <n v="30"/>
    <x v="8"/>
    <x v="0"/>
    <n v="55"/>
    <n v="1"/>
    <s v="25"/>
    <n v="6"/>
    <s v="40"/>
    <n v="8"/>
    <m/>
    <m/>
    <n v="2"/>
    <s v="ПК1,ПК2,ПС2,ПС11,ПКР3"/>
    <m/>
  </r>
  <r>
    <m/>
    <m/>
    <x v="0"/>
    <n v="31"/>
    <x v="2"/>
    <x v="0"/>
    <n v="26"/>
    <n v="1"/>
    <s v="5,5"/>
    <n v="1.9"/>
    <s v="6"/>
    <n v="3"/>
    <m/>
    <m/>
    <n v="2"/>
    <s v="ПК1,ПК2,ПС7,ПС11,ПКР1,ПКР3,ПКР4"/>
    <m/>
  </r>
  <r>
    <m/>
    <m/>
    <x v="0"/>
    <n v="32"/>
    <x v="2"/>
    <x v="0"/>
    <n v="26"/>
    <n v="1"/>
    <s v="6"/>
    <n v="2"/>
    <s v="8"/>
    <n v="3"/>
    <m/>
    <m/>
    <n v="2"/>
    <s v="ПК2,ПС5,ПС11,ПКР1,ПКР3,ПКР4"/>
    <m/>
  </r>
  <r>
    <m/>
    <m/>
    <x v="0"/>
    <n v="33"/>
    <x v="2"/>
    <x v="0"/>
    <n v="26"/>
    <n v="1"/>
    <s v="5,5"/>
    <n v="2.2000000000000002"/>
    <s v="6"/>
    <n v="2.5"/>
    <m/>
    <m/>
    <n v="2"/>
    <s v="ПК1,ПК2,ПС1,ПС11,ПС17,ПКР1,ПКР3,ПКР4"/>
    <m/>
  </r>
  <r>
    <m/>
    <m/>
    <x v="0"/>
    <n v="34"/>
    <x v="9"/>
    <x v="0"/>
    <n v="38"/>
    <n v="1"/>
    <s v="10"/>
    <n v="2"/>
    <n v="18"/>
    <n v="6.5"/>
    <m/>
    <m/>
    <n v="2"/>
    <s v="ПК1,ПК2,ПС7,ПС11,ПС17,ПКР2,ПКР3,ПКР4,НРК"/>
    <m/>
  </r>
  <r>
    <m/>
    <m/>
    <x v="0"/>
    <n v="35"/>
    <x v="2"/>
    <x v="0"/>
    <n v="45"/>
    <n v="1"/>
    <s v="11,5"/>
    <n v="3"/>
    <n v="28"/>
    <n v="7"/>
    <m/>
    <m/>
    <n v="2"/>
    <s v="ПК1,ПК2,ПС1,ПС11,ПС17,ПКР3,ПКР4,НРК"/>
    <m/>
  </r>
  <r>
    <m/>
    <m/>
    <x v="0"/>
    <n v="36"/>
    <x v="0"/>
    <x v="0"/>
    <n v="42"/>
    <n v="1"/>
    <s v="14"/>
    <n v="2"/>
    <n v="20"/>
    <n v="6"/>
    <m/>
    <m/>
    <n v="2"/>
    <s v="ПК2,ПС2,ПС8,ПС11,ПС14,ПС15,ПС17,ПКР3,ПКР4,НРК"/>
    <m/>
  </r>
  <r>
    <m/>
    <m/>
    <x v="0"/>
    <n v="37"/>
    <x v="6"/>
    <x v="0"/>
    <n v="45"/>
    <n v="1"/>
    <s v="12"/>
    <n v="1.4"/>
    <n v="42"/>
    <n v="6.5"/>
    <m/>
    <m/>
    <n v="2"/>
    <s v="ПК1,ПК2,ПС8,ПС11,ПС17,ПКР3,ПКР4"/>
    <m/>
  </r>
  <r>
    <m/>
    <m/>
    <x v="0"/>
    <n v="38"/>
    <x v="5"/>
    <x v="0"/>
    <n v="55"/>
    <n v="1"/>
    <s v="26"/>
    <n v="3"/>
    <s v="52"/>
    <n v="9"/>
    <m/>
    <m/>
    <n v="2"/>
    <s v="ПК1,ПК2,ПС8,ПС11,ПС17,ПКР3,ПКР4"/>
    <m/>
  </r>
  <r>
    <m/>
    <m/>
    <x v="0"/>
    <n v="39"/>
    <x v="6"/>
    <x v="0"/>
    <n v="50"/>
    <n v="1"/>
    <s v="18"/>
    <n v="9.5"/>
    <n v="26"/>
    <n v="5.5"/>
    <m/>
    <m/>
    <n v="2"/>
    <s v="ПК1,ПК2,ПС11,ПКР3,ПКР4,НРК"/>
    <m/>
  </r>
  <r>
    <m/>
    <m/>
    <x v="0"/>
    <n v="40"/>
    <x v="6"/>
    <x v="0"/>
    <n v="50"/>
    <n v="1"/>
    <s v="18,5"/>
    <n v="7.5"/>
    <n v="36"/>
    <n v="6"/>
    <m/>
    <m/>
    <n v="2"/>
    <s v="ПК1,ПК2,ПС8,ПС11,ПС15,ПКР3,ПКР4,НРК"/>
    <m/>
  </r>
  <r>
    <m/>
    <m/>
    <x v="5"/>
    <n v="41"/>
    <x v="8"/>
    <x v="0"/>
    <n v="50"/>
    <n v="1"/>
    <s v="28"/>
    <n v="4.5"/>
    <s v="40"/>
    <n v="6"/>
    <m/>
    <m/>
    <n v="2"/>
    <s v="ПК1,ПК2,ПС6,ПС11,ПКР3,НРК"/>
    <m/>
  </r>
  <r>
    <m/>
    <m/>
    <x v="5"/>
    <n v="42"/>
    <x v="8"/>
    <x v="0"/>
    <n v="50"/>
    <n v="1"/>
    <s v="28"/>
    <n v="5"/>
    <n v="36"/>
    <n v="8"/>
    <m/>
    <m/>
    <n v="2"/>
    <s v="ПК1,ПК2,ПС1,ПС6,ПС8,ПС11,ПС15,ПКР3,НРК"/>
    <m/>
  </r>
  <r>
    <m/>
    <m/>
    <x v="5"/>
    <n v="43"/>
    <x v="10"/>
    <x v="1"/>
    <n v="9"/>
    <m/>
    <s v="1"/>
    <m/>
    <m/>
    <m/>
    <n v="0.75"/>
    <n v="2"/>
    <n v="2"/>
    <s v="ПС11,ПКР3,ПКР4"/>
    <m/>
  </r>
  <r>
    <m/>
    <m/>
    <x v="5"/>
    <n v="44"/>
    <x v="2"/>
    <x v="0"/>
    <n v="16"/>
    <n v="1"/>
    <s v="2,5"/>
    <n v="1.3"/>
    <n v="2"/>
    <n v="2"/>
    <m/>
    <m/>
    <n v="2"/>
    <s v="ПС11,ПКР3,ПКР4"/>
    <s v="самосев"/>
  </r>
  <r>
    <m/>
    <m/>
    <x v="5"/>
    <n v="45"/>
    <x v="2"/>
    <x v="0"/>
    <n v="16"/>
    <n v="1"/>
    <s v="2,5"/>
    <n v="1.3"/>
    <n v="2"/>
    <n v="1.3"/>
    <m/>
    <m/>
    <n v="2"/>
    <s v="ПС11,ПКР3,ПКР4"/>
    <s v="самосев"/>
  </r>
  <r>
    <m/>
    <m/>
    <x v="5"/>
    <n v="46"/>
    <x v="2"/>
    <x v="0"/>
    <n v="16"/>
    <n v="1"/>
    <s v="2"/>
    <n v="1.5"/>
    <n v="2"/>
    <n v="1.4"/>
    <m/>
    <m/>
    <n v="2"/>
    <s v="ПС11,ПКР3,ПКР4"/>
    <s v="самосев"/>
  </r>
  <r>
    <m/>
    <m/>
    <x v="5"/>
    <n v="47"/>
    <x v="10"/>
    <x v="0"/>
    <n v="16"/>
    <n v="1"/>
    <s v="2,5"/>
    <n v="1.5"/>
    <n v="2"/>
    <n v="1.3"/>
    <m/>
    <m/>
    <n v="2"/>
    <s v="ПС11,ПКР3,ПКР4"/>
    <s v="самосев"/>
  </r>
  <r>
    <m/>
    <m/>
    <x v="5"/>
    <n v="48"/>
    <x v="2"/>
    <x v="0"/>
    <n v="16"/>
    <n v="1"/>
    <s v="2"/>
    <n v="2"/>
    <s v="2"/>
    <n v="1.1000000000000001"/>
    <m/>
    <m/>
    <n v="2"/>
    <s v="ПС11,ПКР3,ПКР4"/>
    <s v="самосев"/>
  </r>
  <r>
    <m/>
    <m/>
    <x v="5"/>
    <n v="49"/>
    <x v="2"/>
    <x v="0"/>
    <n v="16"/>
    <n v="1"/>
    <s v="2,3"/>
    <n v="1.3"/>
    <s v="2"/>
    <n v="1.4"/>
    <m/>
    <m/>
    <n v="2"/>
    <s v="ПС11,ПКР3,ПКР4"/>
    <s v="самосев"/>
  </r>
  <r>
    <m/>
    <m/>
    <x v="5"/>
    <n v="50"/>
    <x v="11"/>
    <x v="1"/>
    <n v="18"/>
    <m/>
    <s v="2"/>
    <m/>
    <m/>
    <m/>
    <n v="9"/>
    <n v="32"/>
    <n v="2"/>
    <s v="ПС11,ПКР1,ПКР2,ПКР3,ПКР4"/>
    <m/>
  </r>
  <r>
    <m/>
    <m/>
    <x v="5"/>
    <n v="51"/>
    <x v="8"/>
    <x v="0"/>
    <n v="50"/>
    <n v="1"/>
    <s v="28"/>
    <n v="5.5"/>
    <n v="32"/>
    <n v="6.5"/>
    <m/>
    <m/>
    <n v="2"/>
    <s v="ПК1,ПК2,ПС10,ПС11,ПС15,ПКР2,ПКР3,НРК"/>
    <m/>
  </r>
  <r>
    <m/>
    <m/>
    <x v="5"/>
    <n v="52"/>
    <x v="8"/>
    <x v="0"/>
    <n v="50"/>
    <n v="1"/>
    <s v="28"/>
    <n v="5.5"/>
    <s v="48"/>
    <n v="8.5"/>
    <m/>
    <m/>
    <n v="2"/>
    <s v="ПК1,ПК2,ПС11,ПС15,ПКР2,ПКР3,НРК"/>
    <m/>
  </r>
  <r>
    <m/>
    <m/>
    <x v="5"/>
    <n v="53"/>
    <x v="4"/>
    <x v="1"/>
    <n v="22"/>
    <m/>
    <s v="2,5"/>
    <m/>
    <m/>
    <m/>
    <n v="8"/>
    <n v="2"/>
    <n v="2"/>
    <s v="ПС11,ПКР3,ПКР4"/>
    <m/>
  </r>
  <r>
    <m/>
    <m/>
    <x v="5"/>
    <n v="54"/>
    <x v="9"/>
    <x v="0"/>
    <n v="18"/>
    <n v="1"/>
    <s v="3,5"/>
    <n v="1.6"/>
    <s v="2"/>
    <n v="3"/>
    <m/>
    <m/>
    <n v="2"/>
    <s v="ПС11,ПКР3,ПКР4"/>
    <m/>
  </r>
  <r>
    <m/>
    <m/>
    <x v="5"/>
    <n v="55"/>
    <x v="4"/>
    <x v="1"/>
    <n v="22"/>
    <m/>
    <s v="2,5"/>
    <m/>
    <m/>
    <m/>
    <n v="4"/>
    <n v="1"/>
    <n v="2"/>
    <s v="ПС11,ПКР3,ПКР4"/>
    <m/>
  </r>
  <r>
    <m/>
    <m/>
    <x v="5"/>
    <n v="56"/>
    <x v="10"/>
    <x v="1"/>
    <n v="15"/>
    <m/>
    <s v="3"/>
    <m/>
    <m/>
    <m/>
    <n v="2.5"/>
    <n v="1"/>
    <n v="2"/>
    <s v="ПС11,ПКР3,ПКР4"/>
    <m/>
  </r>
  <r>
    <m/>
    <m/>
    <x v="5"/>
    <n v="57"/>
    <x v="12"/>
    <x v="1"/>
    <n v="20"/>
    <m/>
    <s v="1,9"/>
    <m/>
    <m/>
    <m/>
    <n v="0.9"/>
    <n v="1"/>
    <n v="2"/>
    <s v="ПС11,ПКР1,ПКР3,ПКР4"/>
    <m/>
  </r>
  <r>
    <m/>
    <m/>
    <x v="5"/>
    <n v="58"/>
    <x v="12"/>
    <x v="1"/>
    <n v="20"/>
    <m/>
    <s v="1,9"/>
    <m/>
    <m/>
    <m/>
    <n v="0.9"/>
    <n v="1"/>
    <n v="2"/>
    <s v="ПС11,ПКР1,ПКР3,ПКР4"/>
    <m/>
  </r>
  <r>
    <m/>
    <m/>
    <x v="5"/>
    <n v="59"/>
    <x v="12"/>
    <x v="1"/>
    <n v="20"/>
    <m/>
    <s v="2"/>
    <m/>
    <m/>
    <m/>
    <n v="1.6"/>
    <n v="1"/>
    <n v="2"/>
    <s v="ПС11,ПКР1,ПКР3,ПКР4"/>
    <m/>
  </r>
  <r>
    <m/>
    <m/>
    <x v="5"/>
    <n v="60"/>
    <x v="13"/>
    <x v="1"/>
    <n v="18"/>
    <m/>
    <s v="1,6"/>
    <m/>
    <m/>
    <m/>
    <n v="4"/>
    <n v="5"/>
    <n v="2"/>
    <s v="ПС11,ПКР3,ПКР4"/>
    <m/>
  </r>
  <r>
    <m/>
    <m/>
    <x v="5"/>
    <n v="61"/>
    <x v="14"/>
    <x v="1"/>
    <n v="13"/>
    <m/>
    <s v="0,6"/>
    <m/>
    <m/>
    <m/>
    <n v="0.8"/>
    <n v="2"/>
    <n v="2"/>
    <s v="ПС11,ПКР2,ПКР3,ПКР4"/>
    <m/>
  </r>
  <r>
    <m/>
    <m/>
    <x v="5"/>
    <n v="62"/>
    <x v="15"/>
    <x v="1"/>
    <n v="20"/>
    <m/>
    <s v="2"/>
    <m/>
    <m/>
    <m/>
    <n v="1.7"/>
    <n v="1"/>
    <n v="2"/>
    <s v="ПС11,ПКР1,ПКР3,ПКР4"/>
    <m/>
  </r>
  <r>
    <m/>
    <m/>
    <x v="5"/>
    <n v="63"/>
    <x v="13"/>
    <x v="1"/>
    <n v="18"/>
    <m/>
    <s v="1,2"/>
    <m/>
    <m/>
    <m/>
    <n v="1.4"/>
    <n v="4"/>
    <n v="2"/>
    <s v="ПС11,ПКР3,ПКР4"/>
    <m/>
  </r>
  <r>
    <m/>
    <m/>
    <x v="5"/>
    <n v="64"/>
    <x v="1"/>
    <x v="1"/>
    <n v="30"/>
    <m/>
    <s v="3,5"/>
    <m/>
    <m/>
    <m/>
    <n v="0.15"/>
    <n v="1"/>
    <n v="3"/>
    <s v="ПС8,ПС11,ПКР1,ПКР3,ПКР4,СЛ"/>
    <m/>
  </r>
  <r>
    <m/>
    <m/>
    <x v="5"/>
    <n v="65"/>
    <x v="15"/>
    <x v="1"/>
    <n v="38"/>
    <m/>
    <s v="5"/>
    <m/>
    <m/>
    <m/>
    <n v="8"/>
    <n v="1"/>
    <n v="3"/>
    <s v="ПС8,ПС11,ПКР1,ПКР2,ПКР3,ПКР4,СЛ"/>
    <m/>
  </r>
  <r>
    <m/>
    <m/>
    <x v="5"/>
    <n v="66"/>
    <x v="2"/>
    <x v="1"/>
    <n v="7"/>
    <m/>
    <s v="2"/>
    <m/>
    <m/>
    <m/>
    <n v="6"/>
    <n v="17"/>
    <n v="3"/>
    <s v="ПС11,ПКР1,ПКР3,ПКР4"/>
    <s v="самосев"/>
  </r>
  <r>
    <m/>
    <m/>
    <x v="5"/>
    <n v="67"/>
    <x v="10"/>
    <x v="0"/>
    <n v="55"/>
    <n v="1"/>
    <s v="13"/>
    <n v="3"/>
    <s v="34"/>
    <n v="13"/>
    <m/>
    <m/>
    <n v="2"/>
    <s v="ПК1,ПК2,ПС8,ПС9,ПС11,ПС14,ПС15,ПС17,ПКР2,ПКР3,ПКР4"/>
    <m/>
  </r>
  <r>
    <m/>
    <m/>
    <x v="5"/>
    <n v="68"/>
    <x v="16"/>
    <x v="1"/>
    <n v="28"/>
    <m/>
    <s v="1,5"/>
    <m/>
    <m/>
    <m/>
    <n v="13"/>
    <n v="39"/>
    <n v="2"/>
    <s v="ПС11,ПКР1,ПКР2,ПКР3,ПКР4"/>
    <m/>
  </r>
  <r>
    <m/>
    <m/>
    <x v="5"/>
    <n v="69"/>
    <x v="13"/>
    <x v="1"/>
    <n v="13"/>
    <m/>
    <s v="1,4"/>
    <m/>
    <m/>
    <m/>
    <n v="0.8"/>
    <n v="1"/>
    <n v="3"/>
    <s v="ПС11,ПКР3,ПКР4"/>
    <m/>
  </r>
  <r>
    <m/>
    <m/>
    <x v="5"/>
    <n v="70"/>
    <x v="10"/>
    <x v="1"/>
    <n v="15"/>
    <m/>
    <s v="2,5"/>
    <m/>
    <m/>
    <m/>
    <n v="2"/>
    <n v="1"/>
    <n v="2"/>
    <s v="ПС11,ПКР3,ПКР4"/>
    <m/>
  </r>
  <r>
    <m/>
    <m/>
    <x v="5"/>
    <n v="71"/>
    <x v="2"/>
    <x v="0"/>
    <n v="17"/>
    <n v="1"/>
    <s v="3,5"/>
    <n v="1.7"/>
    <s v="2"/>
    <n v="1.9"/>
    <m/>
    <m/>
    <n v="2"/>
    <s v="ПС11,ПКР3,ПКР4"/>
    <m/>
  </r>
  <r>
    <m/>
    <m/>
    <x v="5"/>
    <n v="72"/>
    <x v="2"/>
    <x v="0"/>
    <n v="17"/>
    <n v="1"/>
    <s v="3,5"/>
    <n v="1.7"/>
    <s v="2"/>
    <n v="1.9"/>
    <m/>
    <m/>
    <n v="2"/>
    <s v="ПС11,ПКР3,ПКР4"/>
    <m/>
  </r>
  <r>
    <m/>
    <m/>
    <x v="5"/>
    <n v="73"/>
    <x v="16"/>
    <x v="1"/>
    <n v="28"/>
    <m/>
    <s v="1,7"/>
    <m/>
    <m/>
    <m/>
    <n v="4"/>
    <n v="6"/>
    <n v="2"/>
    <s v="ПС11,ПКР1,ПКР2,ПКР3,ПКР4"/>
    <m/>
  </r>
  <r>
    <m/>
    <m/>
    <x v="5"/>
    <n v="74"/>
    <x v="6"/>
    <x v="0"/>
    <n v="50"/>
    <n v="1"/>
    <s v="23"/>
    <n v="2"/>
    <s v="46"/>
    <n v="8"/>
    <m/>
    <m/>
    <n v="2"/>
    <s v="ПК1,ПК2,ПС8,ПС11,ПС14,ПКР1,ПКР2,ПКР3,ПКР4"/>
    <m/>
  </r>
  <r>
    <m/>
    <m/>
    <x v="5"/>
    <n v="75"/>
    <x v="10"/>
    <x v="1"/>
    <n v="15"/>
    <m/>
    <s v="3"/>
    <m/>
    <m/>
    <m/>
    <n v="3.5"/>
    <n v="1"/>
    <n v="2"/>
    <s v="ПС11,ПКР3,ПКР4"/>
    <m/>
  </r>
  <r>
    <m/>
    <m/>
    <x v="5"/>
    <n v="76"/>
    <x v="15"/>
    <x v="1"/>
    <n v="38"/>
    <m/>
    <s v="4"/>
    <m/>
    <m/>
    <m/>
    <n v="6"/>
    <n v="4"/>
    <n v="3"/>
    <s v="ПС8,ПС11,ПКР1,ПКР2,ПКР3,ПКР4"/>
    <m/>
  </r>
  <r>
    <m/>
    <m/>
    <x v="5"/>
    <n v="77"/>
    <x v="17"/>
    <x v="0"/>
    <n v="30"/>
    <n v="1"/>
    <s v="4"/>
    <n v="2.5"/>
    <s v="2"/>
    <n v="1.5"/>
    <m/>
    <m/>
    <n v="2"/>
    <s v="ПС7,ПС11,ПС14,ПКР3,ПКР4,НРК"/>
    <m/>
  </r>
  <r>
    <m/>
    <m/>
    <x v="5"/>
    <n v="78"/>
    <x v="2"/>
    <x v="0"/>
    <n v="17"/>
    <n v="1"/>
    <s v="4,5"/>
    <n v="1.5"/>
    <s v="2"/>
    <n v="1.4"/>
    <m/>
    <m/>
    <n v="2"/>
    <s v="ПС11,ПС15,ПКР3,ПКР4,НРК"/>
    <m/>
  </r>
  <r>
    <m/>
    <m/>
    <x v="5"/>
    <n v="79"/>
    <x v="2"/>
    <x v="0"/>
    <n v="17"/>
    <n v="1"/>
    <s v="3,2"/>
    <n v="1.5"/>
    <s v="2"/>
    <n v="1.8"/>
    <m/>
    <m/>
    <n v="2"/>
    <s v="ПС11,ПС15,ПКР3,ПКР4,НРК"/>
    <m/>
  </r>
  <r>
    <m/>
    <m/>
    <x v="5"/>
    <n v="80"/>
    <x v="2"/>
    <x v="0"/>
    <n v="28"/>
    <n v="1"/>
    <s v="8"/>
    <n v="1.9"/>
    <s v="4"/>
    <n v="4"/>
    <m/>
    <m/>
    <n v="2"/>
    <s v="ПК1,ПК2,ПС8,ПС11,ПС14,ПС15,ПКР3,ПКР4,НРК"/>
    <m/>
  </r>
  <r>
    <m/>
    <m/>
    <x v="5"/>
    <n v="81"/>
    <x v="2"/>
    <x v="0"/>
    <n v="35"/>
    <n v="1"/>
    <s v="8,5"/>
    <n v="2.7"/>
    <s v="10"/>
    <n v="6"/>
    <m/>
    <m/>
    <n v="2"/>
    <s v="ПК1,ПК2,ПС8,ПС11,ПС14,ПС17,ПКР3,ПКР4"/>
    <m/>
  </r>
  <r>
    <m/>
    <m/>
    <x v="5"/>
    <n v="82"/>
    <x v="18"/>
    <x v="1"/>
    <n v="28"/>
    <m/>
    <s v="2,5"/>
    <m/>
    <m/>
    <m/>
    <n v="5"/>
    <n v="1"/>
    <n v="2"/>
    <s v="ПС8,ПС11,ПКР3,ПКР4"/>
    <m/>
  </r>
  <r>
    <m/>
    <m/>
    <x v="5"/>
    <n v="83"/>
    <x v="19"/>
    <x v="0"/>
    <n v="30"/>
    <n v="2"/>
    <s v="7"/>
    <n v="0.8"/>
    <s v="4,6"/>
    <n v="6"/>
    <m/>
    <m/>
    <n v="2"/>
    <s v="ПК1,ПК2,ПС8,ПС11,ПС14,ПС15,ПС17,ПКР2,ПКР3,ПКР4"/>
    <m/>
  </r>
  <r>
    <m/>
    <m/>
    <x v="5"/>
    <n v="84"/>
    <x v="2"/>
    <x v="0"/>
    <n v="35"/>
    <n v="1"/>
    <s v="9"/>
    <n v="4"/>
    <s v="16"/>
    <n v="7"/>
    <m/>
    <m/>
    <n v="2"/>
    <s v="ПК1,ПК2,ПС11,ПС14,ПС15,ПКР3,ПКР4,НРК"/>
    <m/>
  </r>
  <r>
    <m/>
    <m/>
    <x v="5"/>
    <n v="85"/>
    <x v="20"/>
    <x v="1"/>
    <n v="8"/>
    <m/>
    <s v="0,9"/>
    <m/>
    <m/>
    <m/>
    <n v="0.4"/>
    <n v="1"/>
    <n v="2"/>
    <s v="ПС11,ПКР3,ПКР4"/>
    <m/>
  </r>
  <r>
    <m/>
    <m/>
    <x v="5"/>
    <n v="86"/>
    <x v="15"/>
    <x v="1"/>
    <n v="9"/>
    <m/>
    <s v="0,7"/>
    <m/>
    <m/>
    <m/>
    <n v="0.2"/>
    <n v="1"/>
    <n v="2"/>
    <s v="ПС11,ПКР1,ПКР3,ПКР4"/>
    <m/>
  </r>
  <r>
    <m/>
    <m/>
    <x v="5"/>
    <n v="87"/>
    <x v="17"/>
    <x v="0"/>
    <n v="20"/>
    <n v="1"/>
    <s v="2,5"/>
    <n v="0.5"/>
    <s v="2"/>
    <n v="1.2"/>
    <m/>
    <m/>
    <n v="2"/>
    <s v="ПС11,ПС14,ПКР3,ПКР4,НРК"/>
    <m/>
  </r>
  <r>
    <m/>
    <m/>
    <x v="5"/>
    <n v="88"/>
    <x v="15"/>
    <x v="1"/>
    <n v="30"/>
    <m/>
    <s v="5"/>
    <m/>
    <m/>
    <m/>
    <n v="5.5"/>
    <n v="1"/>
    <n v="2"/>
    <s v="ПС11,ПКР1,ПКР3,ПКР4"/>
    <m/>
  </r>
  <r>
    <m/>
    <m/>
    <x v="5"/>
    <n v="89"/>
    <x v="2"/>
    <x v="0"/>
    <n v="35"/>
    <n v="1"/>
    <s v="8"/>
    <n v="2.1"/>
    <s v="12"/>
    <n v="6.5"/>
    <m/>
    <m/>
    <n v="2"/>
    <s v="ПК1,ПК2,ПС11,ПС14,ПКР3,ПКР4"/>
    <m/>
  </r>
  <r>
    <m/>
    <m/>
    <x v="5"/>
    <n v="90"/>
    <x v="10"/>
    <x v="1"/>
    <n v="22"/>
    <m/>
    <s v="3"/>
    <m/>
    <m/>
    <m/>
    <n v="6.5"/>
    <n v="1"/>
    <n v="2"/>
    <s v="ПС8,ПС11,ПКР3,ПКР4"/>
    <m/>
  </r>
  <r>
    <m/>
    <m/>
    <x v="5"/>
    <n v="91"/>
    <x v="10"/>
    <x v="1"/>
    <n v="18"/>
    <m/>
    <s v="3,5"/>
    <m/>
    <m/>
    <m/>
    <n v="4.5"/>
    <n v="1"/>
    <n v="2"/>
    <s v="ПК1,ПК2,ПС11,ПКР3,ПКР4"/>
    <s v="порослевое на пне"/>
  </r>
  <r>
    <m/>
    <m/>
    <x v="5"/>
    <n v="92"/>
    <x v="10"/>
    <x v="0"/>
    <n v="34"/>
    <n v="3"/>
    <s v="6"/>
    <m/>
    <s v="6,12,14"/>
    <n v="5.5"/>
    <m/>
    <m/>
    <n v="2"/>
    <s v="ПК1,ПК2,ПС8,ПС11,ПС14,ПС17,ПКР3,ПКР4"/>
    <m/>
  </r>
  <r>
    <m/>
    <m/>
    <x v="5"/>
    <n v="93"/>
    <x v="17"/>
    <x v="0"/>
    <n v="28"/>
    <n v="1"/>
    <s v="3"/>
    <n v="0.6"/>
    <s v="4"/>
    <n v="1.5"/>
    <m/>
    <m/>
    <n v="2"/>
    <s v="ПС1,ПС7,ПС11,ПС17,ПКР3,ПКР4"/>
    <m/>
  </r>
  <r>
    <m/>
    <m/>
    <x v="5"/>
    <n v="94"/>
    <x v="2"/>
    <x v="0"/>
    <n v="7"/>
    <n v="1"/>
    <s v="0,7"/>
    <m/>
    <s v="2"/>
    <n v="0.4"/>
    <m/>
    <m/>
    <n v="3"/>
    <s v="ПКР1,ПКР3,ПКР4,СЛ"/>
    <s v="саженец"/>
  </r>
  <r>
    <m/>
    <m/>
    <x v="0"/>
    <n v="95"/>
    <x v="2"/>
    <x v="0"/>
    <n v="35"/>
    <n v="2"/>
    <s v="11"/>
    <m/>
    <s v="6,16"/>
    <n v="7"/>
    <m/>
    <m/>
    <n v="2"/>
    <s v="ПК1,ПК2,ПС8,ПС11,ПС17,ПКР3,ПКР4"/>
    <m/>
  </r>
  <r>
    <m/>
    <m/>
    <x v="0"/>
    <n v="96"/>
    <x v="10"/>
    <x v="0"/>
    <n v="34"/>
    <n v="3"/>
    <s v="9"/>
    <m/>
    <s v="6,12,16"/>
    <n v="7"/>
    <m/>
    <m/>
    <n v="2"/>
    <s v="ПК1,ПК2,ПС1,ПС8,ПС11,ПС14,ПС17,ПКР3,ПКР4"/>
    <m/>
  </r>
  <r>
    <m/>
    <m/>
    <x v="0"/>
    <n v="97"/>
    <x v="6"/>
    <x v="0"/>
    <n v="50"/>
    <n v="1"/>
    <s v="23"/>
    <n v="5.5"/>
    <s v="38"/>
    <n v="8"/>
    <m/>
    <m/>
    <n v="2"/>
    <s v="ПК1,ПК2,ПС8,ПС11,ПС14,ПС15,ПС17,ПКР3,ПКР4"/>
    <m/>
  </r>
  <r>
    <m/>
    <m/>
    <x v="0"/>
    <n v="98"/>
    <x v="2"/>
    <x v="0"/>
    <n v="35"/>
    <n v="2"/>
    <s v="13"/>
    <n v="0.5"/>
    <s v="8,12"/>
    <n v="7"/>
    <m/>
    <m/>
    <n v="2"/>
    <s v="ПК1,ПК2,ПС6,ПС8,ПС11,ПС14,ПС17,ПКР3,ПКР4,НРК"/>
    <m/>
  </r>
  <r>
    <m/>
    <m/>
    <x v="0"/>
    <n v="99"/>
    <x v="2"/>
    <x v="0"/>
    <n v="35"/>
    <n v="2"/>
    <s v="13"/>
    <n v="3"/>
    <s v="4,14"/>
    <n v="6.5"/>
    <m/>
    <m/>
    <n v="2"/>
    <s v="ПК2,ПС8,ПС11,ПКР3,ПКР4"/>
    <m/>
  </r>
  <r>
    <m/>
    <m/>
    <x v="0"/>
    <n v="100"/>
    <x v="2"/>
    <x v="0"/>
    <n v="30"/>
    <n v="1"/>
    <s v="10"/>
    <n v="6"/>
    <s v="6"/>
    <n v="2.5"/>
    <m/>
    <m/>
    <n v="2"/>
    <s v="ПК2,ПС11,П14,ПКР3,ПКР4"/>
    <m/>
  </r>
  <r>
    <m/>
    <m/>
    <x v="0"/>
    <n v="101"/>
    <x v="2"/>
    <x v="0"/>
    <n v="35"/>
    <n v="1"/>
    <s v="10"/>
    <n v="2.5"/>
    <s v="12"/>
    <n v="6"/>
    <m/>
    <m/>
    <n v="2"/>
    <s v="ПК1,ПК2,ПС1,ПС9,ПС11,ПС14,ПС17,ПКР3,ПКР4,НРК"/>
    <m/>
  </r>
  <r>
    <m/>
    <m/>
    <x v="0"/>
    <n v="102"/>
    <x v="2"/>
    <x v="0"/>
    <n v="35"/>
    <n v="1"/>
    <s v="11"/>
    <n v="6"/>
    <s v="14"/>
    <n v="5"/>
    <m/>
    <m/>
    <n v="2"/>
    <s v="ПК1,ПК2,ПС8,ПС11,ПС14,ПКР3,ПКР4,НРК"/>
    <m/>
  </r>
  <r>
    <m/>
    <m/>
    <x v="0"/>
    <n v="103"/>
    <x v="2"/>
    <x v="0"/>
    <n v="18"/>
    <n v="1"/>
    <s v="1,3"/>
    <n v="0.7"/>
    <s v="2"/>
    <n v="0.3"/>
    <m/>
    <m/>
    <n v="3"/>
    <s v="ПК2,ПС11,ПС16,ПКР1,ПКР3,ПКР4"/>
    <m/>
  </r>
  <r>
    <m/>
    <m/>
    <x v="0"/>
    <n v="104"/>
    <x v="10"/>
    <x v="0"/>
    <n v="30"/>
    <n v="9"/>
    <s v="8"/>
    <m/>
    <s v="2-10"/>
    <n v="7.5"/>
    <m/>
    <m/>
    <n v="2"/>
    <s v="ПК1,ПК2,ПС8,ПС11,ПС13,ПКР3,ПКР4"/>
    <s v="многоствольное"/>
  </r>
  <r>
    <m/>
    <m/>
    <x v="0"/>
    <n v="105"/>
    <x v="2"/>
    <x v="0"/>
    <n v="28"/>
    <n v="1"/>
    <s v="9"/>
    <n v="1.7"/>
    <s v="8"/>
    <n v="4.5"/>
    <m/>
    <m/>
    <n v="2"/>
    <s v="ПК1,ПК2,ПС11,ПС17,ПКР3,ПКР4"/>
    <m/>
  </r>
  <r>
    <m/>
    <m/>
    <x v="0"/>
    <n v="106"/>
    <x v="2"/>
    <x v="0"/>
    <n v="25"/>
    <n v="1"/>
    <s v="8"/>
    <n v="6.5"/>
    <s v="6"/>
    <n v="2"/>
    <m/>
    <m/>
    <n v="2"/>
    <s v="ПК1,ПК2,ПС8,ПС11,ПКР3,ПКР4,НРК"/>
    <m/>
  </r>
  <r>
    <m/>
    <m/>
    <x v="0"/>
    <n v="107"/>
    <x v="2"/>
    <x v="0"/>
    <n v="32"/>
    <n v="1"/>
    <s v="9"/>
    <n v="2.7"/>
    <s v="14"/>
    <n v="6.5"/>
    <m/>
    <m/>
    <n v="2"/>
    <s v="ПК1,ПК2,ПС8,ПС11,ПС14,ПКР3,ПКР4,НРК"/>
    <m/>
  </r>
  <r>
    <m/>
    <m/>
    <x v="0"/>
    <n v="108"/>
    <x v="6"/>
    <x v="0"/>
    <n v="50"/>
    <n v="1"/>
    <s v="16"/>
    <n v="5"/>
    <s v="42"/>
    <n v="9"/>
    <m/>
    <m/>
    <n v="2"/>
    <s v="ПК1,ПК2,ПС2,ПС8,ПС11,ПС17,ПКР3,ПКР4,НРК"/>
    <m/>
  </r>
  <r>
    <m/>
    <m/>
    <x v="5"/>
    <n v="109"/>
    <x v="2"/>
    <x v="0"/>
    <n v="32"/>
    <n v="1"/>
    <s v="9"/>
    <n v="6"/>
    <s v="16"/>
    <n v="4.5"/>
    <m/>
    <m/>
    <n v="2"/>
    <s v="ПК1,ПК2,ПС8,ПС11,ПС15,ПКР3,ПКР4,НРК"/>
    <m/>
  </r>
  <r>
    <m/>
    <m/>
    <x v="5"/>
    <n v="110"/>
    <x v="10"/>
    <x v="0"/>
    <n v="28"/>
    <n v="1"/>
    <s v="8,5"/>
    <n v="3"/>
    <s v="8"/>
    <n v="7"/>
    <m/>
    <m/>
    <n v="2"/>
    <s v="ПК2,ПС11,ПС15,ПКР3,ПКР4"/>
    <m/>
  </r>
  <r>
    <m/>
    <m/>
    <x v="5"/>
    <n v="111"/>
    <x v="2"/>
    <x v="0"/>
    <n v="28"/>
    <n v="1"/>
    <s v="9"/>
    <n v="5"/>
    <s v="10"/>
    <n v="5.5"/>
    <m/>
    <m/>
    <n v="2"/>
    <s v="ПК1,ПК2,ПС11,ПС14,ПС15,ПС17,ПКР3,ПКР4,НРК"/>
    <m/>
  </r>
  <r>
    <m/>
    <m/>
    <x v="5"/>
    <n v="112"/>
    <x v="15"/>
    <x v="1"/>
    <n v="32"/>
    <m/>
    <s v="4,5"/>
    <m/>
    <m/>
    <m/>
    <m/>
    <n v="1"/>
    <m/>
    <m/>
    <s v="сухостой"/>
  </r>
  <r>
    <m/>
    <m/>
    <x v="5"/>
    <n v="113"/>
    <x v="15"/>
    <x v="1"/>
    <n v="32"/>
    <m/>
    <s v="4,5"/>
    <m/>
    <m/>
    <m/>
    <m/>
    <n v="1"/>
    <m/>
    <m/>
    <s v="сухостой"/>
  </r>
  <r>
    <m/>
    <m/>
    <x v="5"/>
    <n v="114"/>
    <x v="2"/>
    <x v="0"/>
    <n v="18"/>
    <n v="1"/>
    <s v="4,5"/>
    <n v="1.8"/>
    <s v="2"/>
    <n v="1.5"/>
    <m/>
    <m/>
    <n v="2"/>
    <s v="ПС11,ПС14,ПКР3,ПКР4,НРК"/>
    <m/>
  </r>
  <r>
    <m/>
    <m/>
    <x v="5"/>
    <n v="115"/>
    <x v="2"/>
    <x v="0"/>
    <n v="18"/>
    <n v="1"/>
    <s v="6"/>
    <n v="3"/>
    <s v="2"/>
    <n v="1.5"/>
    <m/>
    <m/>
    <n v="2"/>
    <s v="ПС11,ПКР3,ПКР4,НРК"/>
    <m/>
  </r>
  <r>
    <m/>
    <m/>
    <x v="5"/>
    <n v="116"/>
    <x v="2"/>
    <x v="0"/>
    <n v="35"/>
    <n v="1"/>
    <s v="12"/>
    <n v="4"/>
    <s v="14"/>
    <n v="6"/>
    <m/>
    <m/>
    <n v="2"/>
    <s v="ПК1,ПК2,ПС11,ПС15,ПКР3,ПКР4"/>
    <m/>
  </r>
  <r>
    <m/>
    <m/>
    <x v="5"/>
    <n v="117"/>
    <x v="2"/>
    <x v="0"/>
    <n v="28"/>
    <n v="1"/>
    <s v="12"/>
    <n v="6"/>
    <s v="8"/>
    <n v="5"/>
    <m/>
    <m/>
    <n v="2"/>
    <s v="ПК1,ПК2,ПС11,ПС15,ПКР3,ПКР4"/>
    <m/>
  </r>
  <r>
    <m/>
    <m/>
    <x v="5"/>
    <n v="118"/>
    <x v="15"/>
    <x v="1"/>
    <n v="38"/>
    <m/>
    <s v="5"/>
    <m/>
    <m/>
    <m/>
    <n v="9.5"/>
    <n v="1"/>
    <n v="3"/>
    <s v="ПС8,ПС11,ПКР1,ПКР2,ПКР3,ПКР4"/>
    <m/>
  </r>
  <r>
    <m/>
    <m/>
    <x v="5"/>
    <n v="119"/>
    <x v="2"/>
    <x v="0"/>
    <n v="50"/>
    <n v="1"/>
    <s v="20"/>
    <n v="2.5"/>
    <s v="40"/>
    <n v="13"/>
    <m/>
    <m/>
    <n v="2"/>
    <s v="ПК1,ПК2,ПС1,ПС6,ПС11,ПС17,ПКР3,ПКР4"/>
    <m/>
  </r>
  <r>
    <m/>
    <m/>
    <x v="5"/>
    <n v="120"/>
    <x v="2"/>
    <x v="0"/>
    <n v="30"/>
    <n v="2"/>
    <s v="9"/>
    <n v="2"/>
    <s v="6,8"/>
    <n v="9"/>
    <m/>
    <m/>
    <n v="2"/>
    <s v="ПК1,ПК2,ПС11,ПС17,ПКР3,ПКР4"/>
    <m/>
  </r>
  <r>
    <m/>
    <m/>
    <x v="5"/>
    <n v="121"/>
    <x v="13"/>
    <x v="1"/>
    <n v="18"/>
    <m/>
    <s v="0,8"/>
    <m/>
    <m/>
    <m/>
    <n v="0.3"/>
    <n v="1"/>
    <n v="3"/>
    <s v="ПС11,ПКР3,ПКР4"/>
    <m/>
  </r>
  <r>
    <m/>
    <m/>
    <x v="5"/>
    <n v="122"/>
    <x v="13"/>
    <x v="1"/>
    <n v="18"/>
    <m/>
    <s v="1,7"/>
    <m/>
    <m/>
    <m/>
    <n v="3.7"/>
    <n v="10"/>
    <n v="2"/>
    <s v="ПС11,ПКР3,ПКР4"/>
    <m/>
  </r>
  <r>
    <m/>
    <m/>
    <x v="5"/>
    <n v="123"/>
    <x v="2"/>
    <x v="0"/>
    <n v="30"/>
    <n v="1"/>
    <s v="9"/>
    <n v="2.5"/>
    <s v="12"/>
    <n v="6.5"/>
    <m/>
    <m/>
    <n v="2"/>
    <s v="ПК1,ПК2,ПС11,ПС15,ПС17,ПКР3,ПКР4,НРК"/>
    <m/>
  </r>
  <r>
    <m/>
    <m/>
    <x v="4"/>
    <n v="124"/>
    <x v="2"/>
    <x v="0"/>
    <n v="50"/>
    <n v="1"/>
    <s v="18"/>
    <n v="1.8"/>
    <s v="36"/>
    <n v="10"/>
    <m/>
    <m/>
    <n v="2"/>
    <s v="ПК1,ПК2,ПС1,ПС7,ПС8,ПС11,ПС17,ПКР3,ПКР4"/>
    <m/>
  </r>
  <r>
    <m/>
    <m/>
    <x v="4"/>
    <n v="125"/>
    <x v="2"/>
    <x v="0"/>
    <n v="50"/>
    <n v="1"/>
    <s v="20"/>
    <n v="2.2000000000000002"/>
    <s v="38"/>
    <n v="12"/>
    <m/>
    <m/>
    <n v="2"/>
    <s v="ПК1,ПК2,ПС6,ПС8,ПС9,ПС11,ПС17,ПКР3,ПКР4"/>
    <m/>
  </r>
  <r>
    <m/>
    <m/>
    <x v="4"/>
    <n v="126"/>
    <x v="2"/>
    <x v="0"/>
    <n v="50"/>
    <n v="1"/>
    <s v="20"/>
    <n v="2"/>
    <s v="28"/>
    <n v="13"/>
    <m/>
    <m/>
    <n v="2"/>
    <s v="ПК1,ПК2,ПС8,ПС9,ПС11,ПС17,ПКР3,ПКР4,НРК"/>
    <m/>
  </r>
  <r>
    <m/>
    <m/>
    <x v="0"/>
    <n v="127"/>
    <x v="0"/>
    <x v="0"/>
    <n v="48"/>
    <n v="1"/>
    <s v="21"/>
    <n v="3"/>
    <s v="24"/>
    <n v="8"/>
    <m/>
    <m/>
    <n v="2"/>
    <s v="ПК1,ПК2,ПС8,ПС11,ПКР3,ПКР4,НРК"/>
    <m/>
  </r>
  <r>
    <m/>
    <m/>
    <x v="0"/>
    <n v="128"/>
    <x v="6"/>
    <x v="0"/>
    <n v="48"/>
    <n v="2"/>
    <s v="17"/>
    <n v="0.8"/>
    <s v="14,22"/>
    <n v="6"/>
    <m/>
    <m/>
    <n v="2"/>
    <s v="ПК1,ПК2,ПС1,ПС8,ПС11,ПС12,ПС14,ПКР3,ПКР4,НРК"/>
    <m/>
  </r>
  <r>
    <m/>
    <m/>
    <x v="0"/>
    <n v="129"/>
    <x v="6"/>
    <x v="0"/>
    <n v="48"/>
    <n v="2"/>
    <s v="18"/>
    <n v="0.7"/>
    <s v="16,20"/>
    <n v="6"/>
    <m/>
    <m/>
    <n v="2"/>
    <s v="ПК2,ПС11,ПС17,ПКР3,ПКР4,НРК"/>
    <m/>
  </r>
  <r>
    <m/>
    <m/>
    <x v="0"/>
    <n v="130"/>
    <x v="9"/>
    <x v="0"/>
    <n v="48"/>
    <n v="1"/>
    <s v="20"/>
    <n v="9"/>
    <s v="30"/>
    <n v="6.5"/>
    <m/>
    <m/>
    <n v="2"/>
    <s v="ПК1,ПК2,ПС11,ПС12,ПС15,ПС17,ПКР1,ПКР2,ПКР3,ПКР4"/>
    <m/>
  </r>
  <r>
    <m/>
    <m/>
    <x v="0"/>
    <n v="131"/>
    <x v="2"/>
    <x v="0"/>
    <n v="50"/>
    <n v="1"/>
    <s v="24"/>
    <n v="3"/>
    <s v="32"/>
    <n v="10"/>
    <m/>
    <m/>
    <n v="2"/>
    <s v="ПК1,ПК2,ПС11,ПС17,ПКР3,ПКР4"/>
    <m/>
  </r>
  <r>
    <m/>
    <m/>
    <x v="0"/>
    <n v="132"/>
    <x v="6"/>
    <x v="0"/>
    <n v="55"/>
    <n v="1"/>
    <s v="23"/>
    <n v="3"/>
    <s v="32"/>
    <n v="8"/>
    <m/>
    <m/>
    <n v="2"/>
    <s v="ПК2,ПС8,ПС11,ПС14,ПКР3,ПКР4,НРК"/>
    <m/>
  </r>
  <r>
    <m/>
    <m/>
    <x v="0"/>
    <n v="133"/>
    <x v="6"/>
    <x v="0"/>
    <n v="48"/>
    <n v="1"/>
    <s v="24"/>
    <n v="2.2000000000000002"/>
    <s v="28"/>
    <n v="6.5"/>
    <m/>
    <m/>
    <n v="2"/>
    <s v="ПК2,ПС6,ПС8,ПС11,ПС14,ПС15,ПКР3,ПКР4,НРК"/>
    <m/>
  </r>
  <r>
    <m/>
    <m/>
    <x v="0"/>
    <n v="134"/>
    <x v="6"/>
    <x v="0"/>
    <n v="48"/>
    <n v="1"/>
    <s v="24"/>
    <n v="2.5"/>
    <s v="26"/>
    <n v="5.5"/>
    <m/>
    <m/>
    <n v="2"/>
    <s v="ПК2,ПС1,ПС9,ПС11,ПС17,ПКР3,ПКР4"/>
    <m/>
  </r>
  <r>
    <m/>
    <m/>
    <x v="0"/>
    <n v="135"/>
    <x v="2"/>
    <x v="0"/>
    <n v="18"/>
    <n v="1"/>
    <s v="2,5"/>
    <n v="1.6"/>
    <s v="2"/>
    <n v="2.5"/>
    <m/>
    <m/>
    <n v="2"/>
    <s v="ПС11,ПКР1,ПКР3,ПКР4"/>
    <m/>
  </r>
  <r>
    <m/>
    <m/>
    <x v="0"/>
    <n v="136"/>
    <x v="10"/>
    <x v="0"/>
    <n v="25"/>
    <n v="1"/>
    <s v="4,5"/>
    <m/>
    <s v="8"/>
    <m/>
    <m/>
    <m/>
    <m/>
    <m/>
    <s v="сухостой"/>
  </r>
  <r>
    <m/>
    <m/>
    <x v="0"/>
    <n v="137"/>
    <x v="2"/>
    <x v="0"/>
    <n v="42"/>
    <n v="2"/>
    <s v="10"/>
    <n v="0.2"/>
    <s v="12,16"/>
    <n v="8.5"/>
    <m/>
    <m/>
    <n v="2"/>
    <s v="ПК1,ПК2,ПС8,ПС11,ПС17,ПКР3,ПКР4"/>
    <m/>
  </r>
  <r>
    <m/>
    <m/>
    <x v="0"/>
    <n v="138"/>
    <x v="10"/>
    <x v="0"/>
    <n v="30"/>
    <n v="2"/>
    <s v="7"/>
    <m/>
    <s v="6,6"/>
    <n v="3.7"/>
    <m/>
    <m/>
    <n v="2"/>
    <s v="ПК1,ПК2,ПС1,ПС6,ПС8,ПС11,ПС14,ПКР3,ПКР4"/>
    <m/>
  </r>
  <r>
    <m/>
    <m/>
    <x v="0"/>
    <n v="139"/>
    <x v="10"/>
    <x v="0"/>
    <n v="35"/>
    <n v="3"/>
    <s v="8,5"/>
    <m/>
    <s v="4,6,16"/>
    <n v="4"/>
    <m/>
    <m/>
    <n v="2"/>
    <s v="ПК1,ПК2,ПС8,ПС11,ПС14,ПС17,ПКР3,ПКР4"/>
    <m/>
  </r>
  <r>
    <m/>
    <m/>
    <x v="5"/>
    <n v="140"/>
    <x v="2"/>
    <x v="0"/>
    <n v="26"/>
    <n v="1"/>
    <s v="8"/>
    <n v="6"/>
    <s v="6"/>
    <n v="2"/>
    <m/>
    <m/>
    <n v="2"/>
    <s v="ПК2,ПС1,ПС15,ПС11,ПКР3,ПКР4"/>
    <m/>
  </r>
  <r>
    <m/>
    <m/>
    <x v="5"/>
    <n v="141"/>
    <x v="1"/>
    <x v="1"/>
    <n v="38"/>
    <m/>
    <s v="5"/>
    <m/>
    <m/>
    <m/>
    <n v="10"/>
    <n v="1"/>
    <n v="2"/>
    <s v="ПС8,ПС11,ПКР1,ПКР3,ПКР4"/>
    <m/>
  </r>
  <r>
    <m/>
    <m/>
    <x v="5"/>
    <n v="142"/>
    <x v="15"/>
    <x v="1"/>
    <n v="38"/>
    <m/>
    <s v="5"/>
    <m/>
    <m/>
    <m/>
    <n v="1.5"/>
    <n v="1"/>
    <n v="2"/>
    <s v="ПК2,ПС8,ПС11,ПКР1,ПКР3,ПКР4"/>
    <m/>
  </r>
  <r>
    <m/>
    <m/>
    <x v="5"/>
    <n v="143"/>
    <x v="2"/>
    <x v="0"/>
    <n v="32"/>
    <n v="1"/>
    <s v="10"/>
    <n v="1.7"/>
    <s v="14"/>
    <n v="7.5"/>
    <m/>
    <m/>
    <n v="2"/>
    <s v="ПС2,ПС11,ПС15,ПС17,ПКР3,ПКР4"/>
    <m/>
  </r>
  <r>
    <m/>
    <m/>
    <x v="5"/>
    <n v="144"/>
    <x v="1"/>
    <x v="1"/>
    <n v="38"/>
    <m/>
    <s v="5"/>
    <m/>
    <m/>
    <m/>
    <n v="14"/>
    <n v="1"/>
    <n v="3"/>
    <s v="ПС8,ПС11,ПКР1,ПКР3,ПКР4"/>
    <m/>
  </r>
  <r>
    <m/>
    <m/>
    <x v="5"/>
    <n v="145"/>
    <x v="2"/>
    <x v="0"/>
    <n v="42"/>
    <n v="1"/>
    <s v="14"/>
    <n v="4.5"/>
    <s v="24"/>
    <n v="9"/>
    <m/>
    <m/>
    <n v="2"/>
    <s v="ПС7,ПС9,ПС11,ПС15,ПС17,ПКР3,ПКР4"/>
    <m/>
  </r>
  <r>
    <m/>
    <m/>
    <x v="5"/>
    <n v="146"/>
    <x v="1"/>
    <x v="1"/>
    <n v="38"/>
    <m/>
    <s v="5"/>
    <m/>
    <m/>
    <m/>
    <n v="6"/>
    <n v="1"/>
    <n v="3"/>
    <s v="ПС6,ПС8,ПС11,ПС13,ПКР1,ПКР3,ПКР4"/>
    <m/>
  </r>
  <r>
    <m/>
    <m/>
    <x v="2"/>
    <n v="147"/>
    <x v="6"/>
    <x v="0"/>
    <n v="35"/>
    <n v="1"/>
    <s v="16,5"/>
    <n v="3.5"/>
    <s v="32"/>
    <n v="9"/>
    <m/>
    <m/>
    <n v="2"/>
    <s v="ПК2,ПС8,ПС11,ПС14,ПС15,ПКР3,ПКР4"/>
    <m/>
  </r>
  <r>
    <m/>
    <m/>
    <x v="0"/>
    <n v="148"/>
    <x v="3"/>
    <x v="0"/>
    <n v="30"/>
    <n v="1"/>
    <s v="6"/>
    <n v="2"/>
    <s v="26"/>
    <n v="6"/>
    <m/>
    <m/>
    <n v="2"/>
    <s v="ПС6,ПС8,ПС4,ПС13,ПС14,ПС17,ПКР3,ПКР4,НРК"/>
    <m/>
  </r>
  <r>
    <m/>
    <m/>
    <x v="0"/>
    <n v="149"/>
    <x v="2"/>
    <x v="0"/>
    <n v="30"/>
    <n v="1"/>
    <s v="13"/>
    <n v="2.2999999999999998"/>
    <s v="22"/>
    <n v="7"/>
    <m/>
    <m/>
    <n v="2"/>
    <s v="ПК2,ПС14,ПС17,ПКР3,ПКР4"/>
    <m/>
  </r>
  <r>
    <m/>
    <m/>
    <x v="0"/>
    <n v="150"/>
    <x v="5"/>
    <x v="0"/>
    <n v="48"/>
    <n v="1"/>
    <s v="19"/>
    <n v="2.8"/>
    <s v="36"/>
    <n v="6"/>
    <m/>
    <m/>
    <n v="2"/>
    <s v="ПК1,ПК2,ПС11,ПС14,ПКР3,ПКР4,НРК"/>
    <m/>
  </r>
  <r>
    <m/>
    <m/>
    <x v="0"/>
    <n v="151"/>
    <x v="5"/>
    <x v="0"/>
    <n v="48"/>
    <n v="1"/>
    <s v="16"/>
    <m/>
    <s v="74"/>
    <n v="4"/>
    <m/>
    <m/>
    <n v="2"/>
    <s v="ПК1,ПК2,ПС11,ПКР3,ПКР4"/>
    <s v="остолбованный"/>
  </r>
  <r>
    <m/>
    <m/>
    <x v="4"/>
    <n v="152"/>
    <x v="0"/>
    <x v="0"/>
    <n v="55"/>
    <n v="1"/>
    <s v="16"/>
    <n v="2"/>
    <s v="38"/>
    <n v="10"/>
    <m/>
    <m/>
    <n v="2"/>
    <s v="ПК2,ПС11,ПС14,ПС17,ПКР3,ПКР4"/>
    <m/>
  </r>
  <r>
    <m/>
    <m/>
    <x v="4"/>
    <n v="153"/>
    <x v="7"/>
    <x v="0"/>
    <n v="50"/>
    <n v="1"/>
    <s v="20"/>
    <n v="3"/>
    <s v="44"/>
    <n v="14"/>
    <m/>
    <m/>
    <n v="2"/>
    <s v="ПК1,ПК2,ПС6,ПКР3,ПКР4,НРК"/>
    <m/>
  </r>
  <r>
    <m/>
    <m/>
    <x v="4"/>
    <n v="154"/>
    <x v="0"/>
    <x v="0"/>
    <n v="48"/>
    <n v="1"/>
    <s v="19"/>
    <n v="2.5"/>
    <s v="30"/>
    <n v="7"/>
    <m/>
    <m/>
    <n v="2"/>
    <s v="ПК2,ПС6,ПС8,ПС11,ПС17,ПКР3,ПКР4"/>
    <m/>
  </r>
  <r>
    <m/>
    <m/>
    <x v="4"/>
    <n v="155"/>
    <x v="0"/>
    <x v="0"/>
    <n v="55"/>
    <n v="1"/>
    <s v="19"/>
    <n v="3.5"/>
    <s v="38"/>
    <n v="13"/>
    <m/>
    <m/>
    <n v="2"/>
    <s v="ПК2,ПС6,ПС17,ПКР3,ПКР4,НРК"/>
    <m/>
  </r>
  <r>
    <m/>
    <m/>
    <x v="4"/>
    <n v="156"/>
    <x v="0"/>
    <x v="0"/>
    <n v="55"/>
    <n v="1"/>
    <s v="12"/>
    <n v="2.8"/>
    <s v="38"/>
    <n v="15"/>
    <m/>
    <m/>
    <n v="2"/>
    <s v="ПК2,ПС11,ПС14,ПС17,ПКР3,ПКР4,НРК"/>
    <m/>
  </r>
  <r>
    <m/>
    <m/>
    <x v="4"/>
    <n v="157"/>
    <x v="0"/>
    <x v="0"/>
    <n v="55"/>
    <n v="1"/>
    <s v="16"/>
    <n v="3.5"/>
    <s v="40"/>
    <n v="12"/>
    <m/>
    <m/>
    <n v="2"/>
    <s v="ПК2,ПС1,ПС11,ПС17,ПКР3,ПКР4,НРК"/>
    <m/>
  </r>
  <r>
    <m/>
    <m/>
    <x v="0"/>
    <n v="158"/>
    <x v="2"/>
    <x v="0"/>
    <n v="20"/>
    <n v="1"/>
    <s v="5,5"/>
    <n v="2.2000000000000002"/>
    <s v="8"/>
    <n v="3.5"/>
    <m/>
    <m/>
    <n v="2"/>
    <s v="ПС11,ПС14,ПКР3,ПКР4"/>
    <m/>
  </r>
  <r>
    <m/>
    <m/>
    <x v="0"/>
    <n v="159"/>
    <x v="0"/>
    <x v="0"/>
    <n v="48"/>
    <n v="1"/>
    <s v="13"/>
    <n v="2.5"/>
    <s v="34"/>
    <n v="8"/>
    <m/>
    <m/>
    <n v="2"/>
    <s v="ПС8,ПС11,ПС14,ПС17,ПКР3,ПКР4"/>
    <m/>
  </r>
  <r>
    <m/>
    <m/>
    <x v="0"/>
    <n v="160"/>
    <x v="0"/>
    <x v="0"/>
    <n v="7"/>
    <n v="1"/>
    <s v="1,5"/>
    <n v="0.1"/>
    <s v="2"/>
    <n v="0.6"/>
    <m/>
    <m/>
    <n v="2"/>
    <s v="ПКР3,ПКР4,НРК"/>
    <s v="порослевое "/>
  </r>
  <r>
    <m/>
    <m/>
    <x v="0"/>
    <n v="161"/>
    <x v="2"/>
    <x v="0"/>
    <n v="22"/>
    <n v="1"/>
    <s v="7"/>
    <n v="1.5"/>
    <s v="8"/>
    <n v="4"/>
    <m/>
    <m/>
    <n v="2"/>
    <s v="ПС6,ПС11,ПКР3,ПКР4"/>
    <m/>
  </r>
  <r>
    <m/>
    <m/>
    <x v="0"/>
    <n v="162"/>
    <x v="2"/>
    <x v="0"/>
    <n v="22"/>
    <n v="1"/>
    <s v="7,5"/>
    <n v="1.9"/>
    <s v="8"/>
    <n v="3.5"/>
    <m/>
    <m/>
    <n v="2"/>
    <s v="ПС6,ПС15,ПКР3,ПКР4"/>
    <m/>
  </r>
  <r>
    <m/>
    <m/>
    <x v="0"/>
    <n v="163"/>
    <x v="0"/>
    <x v="0"/>
    <n v="48"/>
    <n v="1"/>
    <s v="19"/>
    <n v="2.7"/>
    <s v="40"/>
    <n v="8"/>
    <m/>
    <m/>
    <n v="2"/>
    <s v="ПС11,ПС17,ПКР3,ПКР4"/>
    <m/>
  </r>
  <r>
    <m/>
    <m/>
    <x v="0"/>
    <n v="164"/>
    <x v="2"/>
    <x v="0"/>
    <n v="22"/>
    <n v="1"/>
    <s v="9"/>
    <n v="2"/>
    <s v="10"/>
    <n v="5"/>
    <m/>
    <m/>
    <n v="2"/>
    <s v="ПК2,ПС11,ПКР3,ПКР4"/>
    <m/>
  </r>
  <r>
    <m/>
    <m/>
    <x v="0"/>
    <n v="165"/>
    <x v="0"/>
    <x v="0"/>
    <n v="45"/>
    <n v="1"/>
    <s v="14"/>
    <n v="4.5"/>
    <s v="30"/>
    <n v="8"/>
    <m/>
    <m/>
    <n v="2"/>
    <s v="ПК1,ПК2,ПС6,ПС8,ПС11,ПС15,ПКР3,ПКР4,НРК"/>
    <m/>
  </r>
  <r>
    <m/>
    <m/>
    <x v="4"/>
    <n v="166"/>
    <x v="0"/>
    <x v="0"/>
    <n v="55"/>
    <n v="1"/>
    <s v="20"/>
    <n v="1.5"/>
    <s v="50"/>
    <n v="12"/>
    <m/>
    <m/>
    <n v="2"/>
    <s v="ПК1,ПК2,ПС6,ПС11,ПС17,ПКР3,ПКР4"/>
    <m/>
  </r>
  <r>
    <m/>
    <m/>
    <x v="4"/>
    <n v="167"/>
    <x v="0"/>
    <x v="0"/>
    <n v="55"/>
    <n v="1"/>
    <s v="18"/>
    <n v="2"/>
    <s v="40"/>
    <n v="12"/>
    <m/>
    <m/>
    <n v="2"/>
    <s v="ПК1,ПК2,ПС9,ПС11,ПС17,ПКР3,ПКР4"/>
    <m/>
  </r>
  <r>
    <m/>
    <m/>
    <x v="4"/>
    <n v="168"/>
    <x v="0"/>
    <x v="0"/>
    <n v="55"/>
    <n v="1"/>
    <s v="18"/>
    <n v="2"/>
    <s v="38"/>
    <n v="15"/>
    <m/>
    <m/>
    <n v="2"/>
    <s v="ПК1,ПК2,ПС8,ПС11,ПС17,ПКР3,ПКР4"/>
    <m/>
  </r>
  <r>
    <m/>
    <m/>
    <x v="2"/>
    <n v="169"/>
    <x v="0"/>
    <x v="0"/>
    <n v="45"/>
    <n v="1"/>
    <s v="17"/>
    <n v="2.8"/>
    <s v="36"/>
    <n v="9"/>
    <m/>
    <m/>
    <n v="2"/>
    <s v="ПК2,ПС8,ПС11,ПС13,ПС15,ПКР3,ПКР4,НРК"/>
    <m/>
  </r>
  <r>
    <m/>
    <m/>
    <x v="2"/>
    <n v="170"/>
    <x v="0"/>
    <x v="0"/>
    <n v="55"/>
    <n v="1"/>
    <s v="19"/>
    <n v="2.8"/>
    <s v="40"/>
    <n v="5"/>
    <m/>
    <m/>
    <n v="2"/>
    <s v="ПК2,ПС6,ПС8,ПС11,ПС14,ПС15,ПКР3,ПКР4"/>
    <m/>
  </r>
  <r>
    <m/>
    <m/>
    <x v="4"/>
    <n v="171"/>
    <x v="0"/>
    <x v="0"/>
    <n v="45"/>
    <n v="1"/>
    <s v="20"/>
    <n v="2"/>
    <s v="34"/>
    <n v="8"/>
    <m/>
    <m/>
    <n v="2"/>
    <s v="ПК2,ПС11,ПКР3,ПКР4,НРК"/>
    <m/>
  </r>
  <r>
    <m/>
    <m/>
    <x v="4"/>
    <n v="172"/>
    <x v="0"/>
    <x v="0"/>
    <n v="55"/>
    <n v="1"/>
    <s v="22"/>
    <n v="3.5"/>
    <s v="42"/>
    <n v="10"/>
    <m/>
    <m/>
    <n v="2"/>
    <s v="ПК2,ПС11,ПС17,ПКР3,ПКР4,НРК"/>
    <m/>
  </r>
  <r>
    <m/>
    <m/>
    <x v="4"/>
    <n v="173"/>
    <x v="0"/>
    <x v="0"/>
    <n v="55"/>
    <n v="1"/>
    <s v="22"/>
    <n v="1.4"/>
    <s v="36"/>
    <n v="14"/>
    <m/>
    <m/>
    <n v="2"/>
    <s v="ПК2,ПС6,ПС11,ПС17,ПКР3,ПКР4"/>
    <m/>
  </r>
  <r>
    <m/>
    <m/>
    <x v="4"/>
    <n v="174"/>
    <x v="0"/>
    <x v="0"/>
    <n v="45"/>
    <n v="1"/>
    <s v="22"/>
    <n v="3.5"/>
    <s v="30"/>
    <n v="12"/>
    <m/>
    <m/>
    <n v="2"/>
    <s v="ПК2,ПС11,ПС14,ПС15,ПКР3,ПКР4"/>
    <m/>
  </r>
  <r>
    <m/>
    <m/>
    <x v="4"/>
    <n v="175"/>
    <x v="0"/>
    <x v="0"/>
    <n v="45"/>
    <n v="1"/>
    <s v="21"/>
    <n v="2.2000000000000002"/>
    <s v="34"/>
    <n v="11"/>
    <m/>
    <m/>
    <n v="2"/>
    <s v="ПК2,ПС6,ПС11,ПС15,ПКР3,ПКР4"/>
    <m/>
  </r>
  <r>
    <m/>
    <m/>
    <x v="4"/>
    <n v="176"/>
    <x v="0"/>
    <x v="0"/>
    <n v="55"/>
    <n v="1"/>
    <s v="21"/>
    <n v="2.2000000000000002"/>
    <s v="40"/>
    <n v="8"/>
    <m/>
    <m/>
    <n v="2"/>
    <s v="ПК2,ПС6,ПС11,ПС15,ПС17,ПКР3,ПКР4,НРК"/>
    <m/>
  </r>
  <r>
    <m/>
    <m/>
    <x v="4"/>
    <n v="177"/>
    <x v="0"/>
    <x v="0"/>
    <n v="55"/>
    <n v="1"/>
    <s v="19"/>
    <n v="2"/>
    <s v="48"/>
    <n v="9"/>
    <m/>
    <m/>
    <n v="2"/>
    <s v="ПК2,ПС11,ПС14,ПС17,ПКР3,ПКР4,НРК"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Таблица2" cacheId="55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W14:Y28" firstHeaderRow="0" firstDataRow="1" firstDataCol="1" rowPageCount="2" colPageCount="1"/>
  <pivotFields count="17">
    <pivotField showAll="0" defaultSubtotal="0"/>
    <pivotField showAll="0" defaultSubtotal="0"/>
    <pivotField axis="axisPage" multipleItemSelectionAllowed="1" showAll="0" defaultSubtotal="0">
      <items count="8">
        <item h="1" x="3"/>
        <item x="0"/>
        <item x="5"/>
        <item x="1"/>
        <item x="4"/>
        <item x="2"/>
        <item m="1" x="7"/>
        <item x="6"/>
      </items>
    </pivotField>
    <pivotField showAll="0"/>
    <pivotField axis="axisRow" dataField="1" showAll="0">
      <items count="64">
        <item x="8"/>
        <item m="1" x="52"/>
        <item x="17"/>
        <item x="9"/>
        <item m="1" x="26"/>
        <item m="1" x="31"/>
        <item m="1" x="34"/>
        <item m="1" x="58"/>
        <item m="1" x="24"/>
        <item x="4"/>
        <item m="1" x="23"/>
        <item x="2"/>
        <item m="1" x="53"/>
        <item m="1" x="60"/>
        <item x="6"/>
        <item m="1" x="25"/>
        <item m="1" x="32"/>
        <item x="11"/>
        <item m="1" x="57"/>
        <item x="3"/>
        <item x="1"/>
        <item x="15"/>
        <item m="1" x="51"/>
        <item m="1" x="22"/>
        <item m="1" x="35"/>
        <item m="1" x="56"/>
        <item x="5"/>
        <item m="1" x="47"/>
        <item m="1" x="48"/>
        <item x="10"/>
        <item x="18"/>
        <item x="0"/>
        <item m="1" x="28"/>
        <item m="1" x="30"/>
        <item x="16"/>
        <item x="20"/>
        <item m="1" x="45"/>
        <item m="1" x="55"/>
        <item m="1" x="61"/>
        <item m="1" x="46"/>
        <item x="7"/>
        <item m="1" x="44"/>
        <item x="13"/>
        <item m="1" x="49"/>
        <item m="1" x="54"/>
        <item m="1" x="40"/>
        <item m="1" x="42"/>
        <item x="21"/>
        <item m="1" x="62"/>
        <item m="1" x="39"/>
        <item m="1" x="29"/>
        <item m="1" x="43"/>
        <item m="1" x="27"/>
        <item m="1" x="33"/>
        <item m="1" x="41"/>
        <item m="1" x="37"/>
        <item m="1" x="50"/>
        <item m="1" x="59"/>
        <item m="1" x="38"/>
        <item m="1" x="36"/>
        <item x="12"/>
        <item x="14"/>
        <item x="19"/>
        <item t="default"/>
      </items>
    </pivotField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 defaultSubtotal="0"/>
    <pivotField showAll="0"/>
    <pivotField showAll="0" defaultSubtotal="0"/>
    <pivotField dataField="1" showAll="0" defaultSubtotal="0"/>
    <pivotField showAll="0"/>
    <pivotField showAll="0"/>
    <pivotField showAll="0"/>
  </pivotFields>
  <rowFields count="1">
    <field x="4"/>
  </rowFields>
  <rowItems count="14">
    <i>
      <x v="9"/>
    </i>
    <i>
      <x v="11"/>
    </i>
    <i>
      <x v="17"/>
    </i>
    <i>
      <x v="20"/>
    </i>
    <i>
      <x v="21"/>
    </i>
    <i>
      <x v="29"/>
    </i>
    <i>
      <x v="30"/>
    </i>
    <i>
      <x v="31"/>
    </i>
    <i>
      <x v="34"/>
    </i>
    <i>
      <x v="35"/>
    </i>
    <i>
      <x v="42"/>
    </i>
    <i>
      <x v="60"/>
    </i>
    <i>
      <x v="61"/>
    </i>
    <i t="grand">
      <x/>
    </i>
  </rowItems>
  <colFields count="1">
    <field x="-2"/>
  </colFields>
  <colItems count="2">
    <i>
      <x/>
    </i>
    <i i="1">
      <x v="1"/>
    </i>
  </colItems>
  <pageFields count="2">
    <pageField fld="5" item="1" hier="-1"/>
    <pageField fld="2" hier="-1"/>
  </pageFields>
  <dataFields count="2">
    <dataField name="Количество по полю Вид растения" fld="4" subtotal="count" baseField="0" baseItem="0"/>
    <dataField name="Сумма по полю Кол-во ков, шт." fld="13" baseField="4" baseItem="9"/>
  </dataFields>
  <formats count="6">
    <format dxfId="5">
      <pivotArea dataOnly="0" fieldPosition="0">
        <references count="2">
          <reference field="4" count="9">
            <x v="0"/>
            <x v="11"/>
            <x v="12"/>
            <x v="28"/>
            <x v="29"/>
            <x v="50"/>
            <x v="51"/>
            <x v="53"/>
            <x v="54"/>
          </reference>
          <reference field="5" count="1" selected="0">
            <x v="0"/>
          </reference>
        </references>
      </pivotArea>
    </format>
    <format dxfId="4">
      <pivotArea type="all" dataOnly="0" outline="0" fieldPosition="0"/>
    </format>
    <format dxfId="3">
      <pivotArea type="all" dataOnly="0" outline="0" fieldPosition="0"/>
    </format>
    <format dxfId="2">
      <pivotArea collapsedLevelsAreSubtotals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1">
      <pivotArea dataOnly="0" labelOnly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66"/>
  <sheetViews>
    <sheetView tabSelected="1" view="pageBreakPreview" zoomScale="60" zoomScaleNormal="70" workbookViewId="0">
      <pane ySplit="2" topLeftCell="A3" activePane="bottomLeft" state="frozen"/>
      <selection pane="bottomLeft" activeCell="T66" sqref="T66"/>
    </sheetView>
  </sheetViews>
  <sheetFormatPr defaultColWidth="9.15234375" defaultRowHeight="12.9" x14ac:dyDescent="0.35"/>
  <cols>
    <col min="1" max="1" width="6.53515625" style="9" customWidth="1"/>
    <col min="2" max="2" width="10" style="9" customWidth="1"/>
    <col min="3" max="3" width="9" style="9" customWidth="1"/>
    <col min="4" max="4" width="8.69140625" style="9" customWidth="1"/>
    <col min="5" max="5" width="36" style="2" customWidth="1"/>
    <col min="6" max="6" width="10.3828125" style="9" customWidth="1"/>
    <col min="7" max="7" width="9" style="6" customWidth="1"/>
    <col min="8" max="8" width="10.69140625" style="4" customWidth="1"/>
    <col min="9" max="9" width="9.3828125" style="5" customWidth="1"/>
    <col min="10" max="10" width="9.69140625" style="5" customWidth="1"/>
    <col min="11" max="11" width="12.69140625" style="5" customWidth="1"/>
    <col min="12" max="12" width="9.53515625" style="5" customWidth="1"/>
    <col min="13" max="13" width="15.3828125" style="9" customWidth="1"/>
    <col min="14" max="14" width="14.3046875" style="9" customWidth="1"/>
    <col min="15" max="15" width="10.15234375" style="5" customWidth="1"/>
    <col min="16" max="16" width="31.3828125" style="54" customWidth="1"/>
    <col min="17" max="17" width="17.53515625" style="2" customWidth="1"/>
    <col min="18" max="18" width="6.84375" style="2" customWidth="1"/>
    <col min="19" max="19" width="7" style="2" customWidth="1"/>
    <col min="20" max="20" width="61.3828125" style="2" customWidth="1"/>
    <col min="21" max="21" width="9.15234375" style="2" customWidth="1"/>
    <col min="22" max="22" width="6.15234375" style="2" customWidth="1"/>
    <col min="23" max="23" width="26.53515625" style="2" customWidth="1"/>
    <col min="24" max="24" width="33.15234375" style="2" customWidth="1"/>
    <col min="25" max="25" width="38.84375" style="2" customWidth="1"/>
    <col min="26" max="26" width="24.15234375" style="2" customWidth="1"/>
    <col min="27" max="27" width="43.3046875" style="2" customWidth="1"/>
    <col min="28" max="31" width="3.15234375" style="2" customWidth="1"/>
    <col min="32" max="32" width="34.3828125" style="2" customWidth="1"/>
    <col min="33" max="34" width="33.15234375" style="2" customWidth="1"/>
    <col min="35" max="36" width="2.15234375" style="2" customWidth="1"/>
    <col min="37" max="38" width="3.3046875" style="2" customWidth="1"/>
    <col min="39" max="39" width="11.84375" style="2" customWidth="1"/>
    <col min="40" max="40" width="3.15234375" style="2" customWidth="1"/>
    <col min="41" max="41" width="6.15234375" style="2" customWidth="1"/>
    <col min="42" max="43" width="3.15234375" style="2" customWidth="1"/>
    <col min="44" max="44" width="11.84375" style="2" bestFit="1" customWidth="1"/>
    <col min="45" max="16384" width="9.15234375" style="2"/>
  </cols>
  <sheetData>
    <row r="1" spans="1:38" ht="15.45" x14ac:dyDescent="0.35">
      <c r="A1" s="67" t="s">
        <v>126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14"/>
    </row>
    <row r="2" spans="1:38" ht="41.25" customHeight="1" x14ac:dyDescent="0.35">
      <c r="A2" s="55" t="s">
        <v>61</v>
      </c>
      <c r="B2" s="55" t="s">
        <v>28</v>
      </c>
      <c r="C2" s="56" t="s">
        <v>62</v>
      </c>
      <c r="D2" s="55" t="s">
        <v>0</v>
      </c>
      <c r="E2" s="55" t="s">
        <v>1</v>
      </c>
      <c r="F2" s="55" t="s">
        <v>2</v>
      </c>
      <c r="G2" s="57" t="s">
        <v>3</v>
      </c>
      <c r="H2" s="58" t="s">
        <v>4</v>
      </c>
      <c r="I2" s="56" t="s">
        <v>5</v>
      </c>
      <c r="J2" s="56" t="s">
        <v>6</v>
      </c>
      <c r="K2" s="56" t="s">
        <v>73</v>
      </c>
      <c r="L2" s="56" t="s">
        <v>7</v>
      </c>
      <c r="M2" s="55" t="s">
        <v>63</v>
      </c>
      <c r="N2" s="56" t="s">
        <v>64</v>
      </c>
      <c r="O2" s="56" t="s">
        <v>8</v>
      </c>
      <c r="P2" s="55" t="s">
        <v>9</v>
      </c>
      <c r="Q2" s="55" t="s">
        <v>10</v>
      </c>
      <c r="R2" s="42" t="s">
        <v>21</v>
      </c>
      <c r="U2" s="1"/>
      <c r="V2" s="1"/>
    </row>
    <row r="3" spans="1:38" s="10" customFormat="1" ht="15.45" x14ac:dyDescent="0.4">
      <c r="A3" s="61">
        <v>1</v>
      </c>
      <c r="B3" s="61">
        <v>434.7</v>
      </c>
      <c r="C3" s="62" t="s">
        <v>78</v>
      </c>
      <c r="D3" s="62">
        <v>1</v>
      </c>
      <c r="E3" s="20" t="s">
        <v>79</v>
      </c>
      <c r="F3" s="62" t="s">
        <v>112</v>
      </c>
      <c r="G3" s="62">
        <v>35</v>
      </c>
      <c r="H3" s="62">
        <v>2</v>
      </c>
      <c r="I3" s="22" t="s">
        <v>86</v>
      </c>
      <c r="J3" s="23" t="s">
        <v>127</v>
      </c>
      <c r="K3" s="43" t="s">
        <v>128</v>
      </c>
      <c r="L3" s="62">
        <v>6</v>
      </c>
      <c r="M3" s="59" t="s">
        <v>11</v>
      </c>
      <c r="N3" s="50" t="s">
        <v>11</v>
      </c>
      <c r="O3" s="62">
        <v>2</v>
      </c>
      <c r="P3" s="52" t="s">
        <v>129</v>
      </c>
      <c r="Q3" s="52" t="s">
        <v>117</v>
      </c>
      <c r="R3" s="48"/>
      <c r="S3" s="11"/>
      <c r="T3" s="64" t="s">
        <v>26</v>
      </c>
      <c r="U3" s="64"/>
      <c r="V3" s="11"/>
    </row>
    <row r="4" spans="1:38" s="10" customFormat="1" ht="15.45" x14ac:dyDescent="0.4">
      <c r="A4" s="61"/>
      <c r="B4" s="61"/>
      <c r="C4" s="62" t="s">
        <v>75</v>
      </c>
      <c r="D4" s="62">
        <v>2</v>
      </c>
      <c r="E4" s="20" t="s">
        <v>32</v>
      </c>
      <c r="F4" s="62" t="s">
        <v>110</v>
      </c>
      <c r="G4" s="62">
        <v>12</v>
      </c>
      <c r="H4" s="62" t="s">
        <v>11</v>
      </c>
      <c r="I4" s="22" t="s">
        <v>98</v>
      </c>
      <c r="J4" s="23" t="s">
        <v>11</v>
      </c>
      <c r="K4" s="43" t="s">
        <v>11</v>
      </c>
      <c r="L4" s="62">
        <v>4.5</v>
      </c>
      <c r="M4" s="50">
        <v>3.5</v>
      </c>
      <c r="N4" s="50">
        <v>1</v>
      </c>
      <c r="O4" s="62">
        <v>1</v>
      </c>
      <c r="P4" s="52" t="s">
        <v>130</v>
      </c>
      <c r="Q4" s="52" t="s">
        <v>117</v>
      </c>
      <c r="R4" s="48"/>
      <c r="S4" s="11"/>
      <c r="T4" s="38" t="s">
        <v>12</v>
      </c>
      <c r="U4" s="8">
        <f>COUNTIF(F:F,"д")</f>
        <v>38</v>
      </c>
      <c r="V4" s="11"/>
      <c r="W4" s="24" t="s">
        <v>12</v>
      </c>
      <c r="X4" s="13">
        <f>SUM(X5:X7)</f>
        <v>0</v>
      </c>
    </row>
    <row r="5" spans="1:38" s="10" customFormat="1" ht="15.45" x14ac:dyDescent="0.4">
      <c r="A5" s="61"/>
      <c r="B5" s="61"/>
      <c r="C5" s="62" t="s">
        <v>75</v>
      </c>
      <c r="D5" s="62">
        <v>3</v>
      </c>
      <c r="E5" s="20" t="s">
        <v>32</v>
      </c>
      <c r="F5" s="62" t="s">
        <v>110</v>
      </c>
      <c r="G5" s="62">
        <v>12</v>
      </c>
      <c r="H5" s="62" t="s">
        <v>11</v>
      </c>
      <c r="I5" s="22" t="s">
        <v>94</v>
      </c>
      <c r="J5" s="23" t="s">
        <v>11</v>
      </c>
      <c r="K5" s="43" t="s">
        <v>11</v>
      </c>
      <c r="L5" s="62">
        <v>1.5</v>
      </c>
      <c r="M5" s="50">
        <v>1</v>
      </c>
      <c r="N5" s="50">
        <v>1</v>
      </c>
      <c r="O5" s="62">
        <v>1</v>
      </c>
      <c r="P5" s="52" t="s">
        <v>130</v>
      </c>
      <c r="Q5" s="52" t="s">
        <v>114</v>
      </c>
      <c r="R5" s="48"/>
      <c r="S5" s="11"/>
      <c r="T5" s="38" t="s">
        <v>13</v>
      </c>
      <c r="U5" s="8">
        <f>COUNTIFS(F:F,"д",G:G,"&lt;=3")</f>
        <v>0</v>
      </c>
      <c r="V5" s="11"/>
      <c r="W5" s="24" t="s">
        <v>15</v>
      </c>
      <c r="X5" s="13">
        <f>COUNTIFS($E:$E,W8,$G:$G,"&lt;=10",$F:$F,"д")</f>
        <v>0</v>
      </c>
    </row>
    <row r="6" spans="1:38" s="10" customFormat="1" ht="15.45" x14ac:dyDescent="0.4">
      <c r="A6" s="61"/>
      <c r="B6" s="61"/>
      <c r="C6" s="62" t="s">
        <v>75</v>
      </c>
      <c r="D6" s="62">
        <v>4</v>
      </c>
      <c r="E6" s="20" t="s">
        <v>32</v>
      </c>
      <c r="F6" s="62" t="s">
        <v>110</v>
      </c>
      <c r="G6" s="62">
        <v>12</v>
      </c>
      <c r="H6" s="62" t="s">
        <v>11</v>
      </c>
      <c r="I6" s="22" t="s">
        <v>97</v>
      </c>
      <c r="J6" s="23" t="s">
        <v>11</v>
      </c>
      <c r="K6" s="43" t="s">
        <v>11</v>
      </c>
      <c r="L6" s="62">
        <v>1.5</v>
      </c>
      <c r="M6" s="50">
        <v>1</v>
      </c>
      <c r="N6" s="50">
        <v>1</v>
      </c>
      <c r="O6" s="62">
        <v>1</v>
      </c>
      <c r="P6" s="52" t="s">
        <v>131</v>
      </c>
      <c r="Q6" s="52" t="s">
        <v>117</v>
      </c>
      <c r="R6" s="48"/>
      <c r="S6" s="11"/>
      <c r="T6" s="38" t="s">
        <v>14</v>
      </c>
      <c r="U6" s="8">
        <f>COUNTIFS(F:F,"д",G:G,"&gt;3")</f>
        <v>38</v>
      </c>
      <c r="V6" s="11"/>
      <c r="W6" s="24" t="s">
        <v>16</v>
      </c>
      <c r="X6" s="13">
        <f>COUNTIFS($E:$E,W8,$G:$G,"&gt;10",$G:$G,"&lt;=20",$F:$F,"д")</f>
        <v>0</v>
      </c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s="10" customFormat="1" ht="15.45" x14ac:dyDescent="0.4">
      <c r="A7" s="61"/>
      <c r="B7" s="61"/>
      <c r="C7" s="62" t="s">
        <v>75</v>
      </c>
      <c r="D7" s="62">
        <v>5</v>
      </c>
      <c r="E7" s="20" t="s">
        <v>32</v>
      </c>
      <c r="F7" s="62" t="s">
        <v>110</v>
      </c>
      <c r="G7" s="62">
        <v>12</v>
      </c>
      <c r="H7" s="62" t="s">
        <v>11</v>
      </c>
      <c r="I7" s="22" t="s">
        <v>95</v>
      </c>
      <c r="J7" s="23" t="s">
        <v>11</v>
      </c>
      <c r="K7" s="43" t="s">
        <v>11</v>
      </c>
      <c r="L7" s="62">
        <v>1</v>
      </c>
      <c r="M7" s="50">
        <v>0.5</v>
      </c>
      <c r="N7" s="50">
        <v>1</v>
      </c>
      <c r="O7" s="62">
        <v>1</v>
      </c>
      <c r="P7" s="52" t="s">
        <v>132</v>
      </c>
      <c r="Q7" s="52" t="s">
        <v>11</v>
      </c>
      <c r="R7" s="48"/>
      <c r="S7" s="11"/>
      <c r="T7" s="38" t="s">
        <v>15</v>
      </c>
      <c r="U7" s="8">
        <f>COUNTIFS(F:F,"д",G:G,"&lt;=10")</f>
        <v>3</v>
      </c>
      <c r="V7" s="11"/>
      <c r="W7" s="24" t="s">
        <v>17</v>
      </c>
      <c r="X7" s="13">
        <f>COUNTIFS($E:$E,W8,$G:$G,"&gt;20",$F:$F,"д")</f>
        <v>0</v>
      </c>
      <c r="AC7" s="11"/>
      <c r="AD7" s="11"/>
      <c r="AE7" s="11"/>
      <c r="AF7" s="21"/>
      <c r="AG7" s="21"/>
      <c r="AH7" s="11"/>
      <c r="AI7" s="11"/>
      <c r="AJ7" s="11"/>
      <c r="AK7" s="11"/>
      <c r="AL7" s="11"/>
    </row>
    <row r="8" spans="1:38" s="10" customFormat="1" ht="15.45" x14ac:dyDescent="0.4">
      <c r="A8" s="61"/>
      <c r="B8" s="61"/>
      <c r="C8" s="62" t="s">
        <v>77</v>
      </c>
      <c r="D8" s="62">
        <v>6</v>
      </c>
      <c r="E8" s="20" t="s">
        <v>80</v>
      </c>
      <c r="F8" s="62" t="s">
        <v>112</v>
      </c>
      <c r="G8" s="62">
        <v>20</v>
      </c>
      <c r="H8" s="62">
        <v>1</v>
      </c>
      <c r="I8" s="22" t="s">
        <v>133</v>
      </c>
      <c r="J8" s="23">
        <v>2</v>
      </c>
      <c r="K8" s="43" t="s">
        <v>86</v>
      </c>
      <c r="L8" s="62">
        <v>4</v>
      </c>
      <c r="M8" s="50" t="s">
        <v>11</v>
      </c>
      <c r="N8" s="50" t="s">
        <v>11</v>
      </c>
      <c r="O8" s="62">
        <v>1</v>
      </c>
      <c r="P8" s="52" t="s">
        <v>134</v>
      </c>
      <c r="Q8" s="52" t="s">
        <v>11</v>
      </c>
      <c r="R8" s="48"/>
      <c r="S8" s="11"/>
      <c r="T8" s="38" t="s">
        <v>16</v>
      </c>
      <c r="U8" s="8">
        <f>COUNTIFS(F:F,"д",G:G,"&gt;10",G:G,"&lt;=20")</f>
        <v>9</v>
      </c>
      <c r="V8" s="11"/>
      <c r="W8" s="32" t="s">
        <v>72</v>
      </c>
      <c r="X8" s="26">
        <v>1</v>
      </c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s="10" customFormat="1" ht="15.45" x14ac:dyDescent="0.4">
      <c r="A9" s="61"/>
      <c r="B9" s="61"/>
      <c r="C9" s="62" t="s">
        <v>77</v>
      </c>
      <c r="D9" s="62">
        <v>7</v>
      </c>
      <c r="E9" s="20" t="s">
        <v>80</v>
      </c>
      <c r="F9" s="62" t="s">
        <v>112</v>
      </c>
      <c r="G9" s="62">
        <v>20</v>
      </c>
      <c r="H9" s="62">
        <v>1</v>
      </c>
      <c r="I9" s="22" t="s">
        <v>133</v>
      </c>
      <c r="J9" s="23">
        <v>2</v>
      </c>
      <c r="K9" s="43" t="s">
        <v>87</v>
      </c>
      <c r="L9" s="62">
        <v>2.5</v>
      </c>
      <c r="M9" s="50" t="s">
        <v>11</v>
      </c>
      <c r="N9" s="50" t="s">
        <v>11</v>
      </c>
      <c r="O9" s="62">
        <v>2</v>
      </c>
      <c r="P9" s="52" t="s">
        <v>135</v>
      </c>
      <c r="Q9" s="52" t="s">
        <v>117</v>
      </c>
      <c r="R9" s="48"/>
      <c r="S9" s="11"/>
      <c r="T9" s="38" t="s">
        <v>17</v>
      </c>
      <c r="U9" s="8">
        <f>COUNTIFS(F:F,"д",G:G,"&gt;20")</f>
        <v>26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21"/>
      <c r="AG9" s="21"/>
      <c r="AH9" s="21"/>
      <c r="AI9" s="11"/>
      <c r="AJ9" s="11"/>
      <c r="AK9" s="11"/>
      <c r="AL9" s="11"/>
    </row>
    <row r="10" spans="1:38" s="10" customFormat="1" ht="15.45" x14ac:dyDescent="0.4">
      <c r="A10" s="61"/>
      <c r="B10" s="61"/>
      <c r="C10" s="62" t="s">
        <v>75</v>
      </c>
      <c r="D10" s="62">
        <v>8</v>
      </c>
      <c r="E10" s="20" t="s">
        <v>136</v>
      </c>
      <c r="F10" s="62" t="s">
        <v>112</v>
      </c>
      <c r="G10" s="62">
        <v>35</v>
      </c>
      <c r="H10" s="62">
        <v>1</v>
      </c>
      <c r="I10" s="22" t="s">
        <v>104</v>
      </c>
      <c r="J10" s="23">
        <v>3.5</v>
      </c>
      <c r="K10" s="43" t="s">
        <v>103</v>
      </c>
      <c r="L10" s="62">
        <v>5</v>
      </c>
      <c r="M10" s="50" t="s">
        <v>11</v>
      </c>
      <c r="N10" s="50" t="s">
        <v>11</v>
      </c>
      <c r="O10" s="62">
        <v>3</v>
      </c>
      <c r="P10" s="52" t="s">
        <v>137</v>
      </c>
      <c r="Q10" s="52" t="s">
        <v>120</v>
      </c>
      <c r="R10" s="48"/>
      <c r="S10" s="11"/>
      <c r="T10" s="18"/>
      <c r="U10" s="19"/>
      <c r="V10" s="11"/>
      <c r="W10" s="21"/>
      <c r="X10" s="21"/>
      <c r="Y10" s="11"/>
      <c r="Z10" s="21"/>
      <c r="AA10" s="21"/>
      <c r="AB10" s="11"/>
      <c r="AC10" s="11"/>
      <c r="AD10" s="11"/>
      <c r="AE10" s="11"/>
      <c r="AF10" s="27"/>
      <c r="AG10" s="28"/>
      <c r="AH10" s="21"/>
      <c r="AI10" s="11"/>
      <c r="AJ10" s="11"/>
      <c r="AK10" s="11"/>
      <c r="AL10" s="11"/>
    </row>
    <row r="11" spans="1:38" s="10" customFormat="1" ht="30.9" x14ac:dyDescent="0.4">
      <c r="A11" s="61"/>
      <c r="B11" s="61"/>
      <c r="C11" s="62" t="s">
        <v>75</v>
      </c>
      <c r="D11" s="62">
        <v>9</v>
      </c>
      <c r="E11" s="20" t="s">
        <v>138</v>
      </c>
      <c r="F11" s="62" t="s">
        <v>112</v>
      </c>
      <c r="G11" s="62">
        <v>25</v>
      </c>
      <c r="H11" s="62">
        <v>1</v>
      </c>
      <c r="I11" s="22" t="s">
        <v>90</v>
      </c>
      <c r="J11" s="23">
        <v>1.8</v>
      </c>
      <c r="K11" s="43" t="s">
        <v>85</v>
      </c>
      <c r="L11" s="62">
        <v>4</v>
      </c>
      <c r="M11" s="50" t="s">
        <v>11</v>
      </c>
      <c r="N11" s="50" t="s">
        <v>11</v>
      </c>
      <c r="O11" s="62">
        <v>2</v>
      </c>
      <c r="P11" s="52" t="s">
        <v>139</v>
      </c>
      <c r="Q11" s="52" t="s">
        <v>114</v>
      </c>
      <c r="R11" s="48"/>
      <c r="S11" s="11"/>
      <c r="T11" s="39" t="s">
        <v>24</v>
      </c>
      <c r="U11" s="7">
        <f>U12+U13</f>
        <v>7.6000000000000005</v>
      </c>
      <c r="V11" s="11"/>
      <c r="W11" s="29" t="s">
        <v>2</v>
      </c>
      <c r="X11" s="30" t="s">
        <v>36</v>
      </c>
      <c r="Y11" s="11"/>
      <c r="Z11" s="11"/>
      <c r="AA11" s="11"/>
      <c r="AB11" s="11"/>
      <c r="AC11" s="11"/>
      <c r="AD11" s="11"/>
      <c r="AE11" s="11"/>
      <c r="AF11" s="27"/>
      <c r="AG11" s="28"/>
      <c r="AH11" s="21"/>
      <c r="AI11" s="11"/>
      <c r="AJ11" s="11"/>
      <c r="AK11" s="11"/>
      <c r="AL11" s="11"/>
    </row>
    <row r="12" spans="1:38" s="10" customFormat="1" ht="15.45" x14ac:dyDescent="0.4">
      <c r="A12" s="61"/>
      <c r="B12" s="61"/>
      <c r="C12" s="62" t="s">
        <v>75</v>
      </c>
      <c r="D12" s="62">
        <v>10</v>
      </c>
      <c r="E12" s="20" t="s">
        <v>138</v>
      </c>
      <c r="F12" s="62" t="s">
        <v>112</v>
      </c>
      <c r="G12" s="62">
        <v>25</v>
      </c>
      <c r="H12" s="62">
        <v>1</v>
      </c>
      <c r="I12" s="22" t="s">
        <v>93</v>
      </c>
      <c r="J12" s="23">
        <v>1.6</v>
      </c>
      <c r="K12" s="44">
        <v>20</v>
      </c>
      <c r="L12" s="62">
        <v>5</v>
      </c>
      <c r="M12" s="62" t="s">
        <v>11</v>
      </c>
      <c r="N12" s="62" t="s">
        <v>11</v>
      </c>
      <c r="O12" s="62">
        <v>2</v>
      </c>
      <c r="P12" s="52" t="s">
        <v>140</v>
      </c>
      <c r="Q12" s="52" t="s">
        <v>113</v>
      </c>
      <c r="R12" s="48"/>
      <c r="S12" s="11"/>
      <c r="T12" s="39" t="s">
        <v>23</v>
      </c>
      <c r="U12" s="7">
        <f>1*U5</f>
        <v>0</v>
      </c>
      <c r="V12" s="11"/>
      <c r="W12" s="29" t="s">
        <v>62</v>
      </c>
      <c r="X12" s="30" t="s">
        <v>67</v>
      </c>
      <c r="Y12" s="11"/>
      <c r="Z12" s="21"/>
      <c r="AA12" s="21"/>
      <c r="AB12" s="11"/>
      <c r="AC12" s="11"/>
      <c r="AD12" s="11"/>
      <c r="AE12" s="11"/>
      <c r="AF12" s="27"/>
      <c r="AG12" s="28"/>
      <c r="AH12" s="21"/>
      <c r="AI12" s="11"/>
      <c r="AJ12" s="11"/>
      <c r="AK12" s="11"/>
      <c r="AL12" s="11"/>
    </row>
    <row r="13" spans="1:38" s="10" customFormat="1" ht="15.45" x14ac:dyDescent="0.4">
      <c r="A13" s="61"/>
      <c r="B13" s="61"/>
      <c r="C13" s="62" t="s">
        <v>77</v>
      </c>
      <c r="D13" s="62">
        <v>11</v>
      </c>
      <c r="E13" s="20" t="s">
        <v>141</v>
      </c>
      <c r="F13" s="62" t="s">
        <v>112</v>
      </c>
      <c r="G13" s="62">
        <v>45</v>
      </c>
      <c r="H13" s="62">
        <v>1</v>
      </c>
      <c r="I13" s="22" t="s">
        <v>86</v>
      </c>
      <c r="J13" s="23">
        <v>2</v>
      </c>
      <c r="K13" s="43" t="s">
        <v>102</v>
      </c>
      <c r="L13" s="62">
        <v>6</v>
      </c>
      <c r="M13" s="50" t="s">
        <v>11</v>
      </c>
      <c r="N13" s="50" t="s">
        <v>11</v>
      </c>
      <c r="O13" s="62">
        <v>1</v>
      </c>
      <c r="P13" s="52" t="s">
        <v>142</v>
      </c>
      <c r="Q13" s="52" t="s">
        <v>117</v>
      </c>
      <c r="R13" s="48"/>
      <c r="S13" s="11"/>
      <c r="T13" s="39" t="s">
        <v>22</v>
      </c>
      <c r="U13" s="7">
        <f>0.2*U6</f>
        <v>7.6000000000000005</v>
      </c>
      <c r="V13" s="11"/>
      <c r="W13" s="27"/>
      <c r="X13" s="28"/>
      <c r="Y13" s="11"/>
      <c r="Z13" s="27"/>
      <c r="AA13" s="31"/>
      <c r="AB13" s="11"/>
      <c r="AC13" s="11"/>
      <c r="AD13" s="11"/>
      <c r="AE13" s="11"/>
      <c r="AF13" s="27"/>
      <c r="AG13" s="28"/>
      <c r="AH13" s="21"/>
      <c r="AI13" s="11"/>
      <c r="AJ13" s="11"/>
      <c r="AK13" s="11"/>
      <c r="AL13" s="11"/>
    </row>
    <row r="14" spans="1:38" s="10" customFormat="1" ht="15.45" x14ac:dyDescent="0.4">
      <c r="A14" s="61"/>
      <c r="B14" s="61"/>
      <c r="C14" s="62" t="s">
        <v>77</v>
      </c>
      <c r="D14" s="62">
        <v>12</v>
      </c>
      <c r="E14" s="20" t="s">
        <v>138</v>
      </c>
      <c r="F14" s="62" t="s">
        <v>112</v>
      </c>
      <c r="G14" s="62">
        <v>25</v>
      </c>
      <c r="H14" s="62">
        <v>1</v>
      </c>
      <c r="I14" s="22" t="s">
        <v>83</v>
      </c>
      <c r="J14" s="23">
        <v>1.6</v>
      </c>
      <c r="K14" s="43" t="s">
        <v>86</v>
      </c>
      <c r="L14" s="62">
        <v>3.5</v>
      </c>
      <c r="M14" s="50" t="s">
        <v>11</v>
      </c>
      <c r="N14" s="50" t="s">
        <v>11</v>
      </c>
      <c r="O14" s="62">
        <v>1</v>
      </c>
      <c r="P14" s="52" t="s">
        <v>143</v>
      </c>
      <c r="Q14" s="52" t="s">
        <v>117</v>
      </c>
      <c r="R14" s="48"/>
      <c r="S14" s="11"/>
      <c r="T14" s="65" t="s">
        <v>37</v>
      </c>
      <c r="U14" s="66"/>
      <c r="V14" s="11"/>
      <c r="W14" s="29" t="s">
        <v>18</v>
      </c>
      <c r="X14" s="30" t="s">
        <v>27</v>
      </c>
      <c r="Y14" s="30" t="s">
        <v>74</v>
      </c>
      <c r="Z14" s="27"/>
      <c r="AA14" s="31"/>
      <c r="AB14" s="11"/>
      <c r="AC14" s="11"/>
      <c r="AD14" s="11"/>
      <c r="AE14" s="11"/>
      <c r="AF14" s="27"/>
      <c r="AG14" s="28"/>
      <c r="AH14" s="21"/>
      <c r="AI14" s="11"/>
      <c r="AJ14" s="11"/>
      <c r="AK14" s="11"/>
      <c r="AL14" s="11"/>
    </row>
    <row r="15" spans="1:38" s="10" customFormat="1" ht="15.45" x14ac:dyDescent="0.4">
      <c r="A15" s="61"/>
      <c r="B15" s="61"/>
      <c r="C15" s="62" t="s">
        <v>77</v>
      </c>
      <c r="D15" s="62">
        <v>13</v>
      </c>
      <c r="E15" s="20" t="s">
        <v>30</v>
      </c>
      <c r="F15" s="62" t="s">
        <v>112</v>
      </c>
      <c r="G15" s="62">
        <v>25</v>
      </c>
      <c r="H15" s="62">
        <v>1</v>
      </c>
      <c r="I15" s="22" t="s">
        <v>96</v>
      </c>
      <c r="J15" s="23">
        <v>3</v>
      </c>
      <c r="K15" s="43" t="s">
        <v>99</v>
      </c>
      <c r="L15" s="62">
        <v>8</v>
      </c>
      <c r="M15" s="50" t="s">
        <v>11</v>
      </c>
      <c r="N15" s="50" t="s">
        <v>11</v>
      </c>
      <c r="O15" s="62">
        <v>1</v>
      </c>
      <c r="P15" s="52" t="s">
        <v>144</v>
      </c>
      <c r="Q15" s="52" t="s">
        <v>11</v>
      </c>
      <c r="R15" s="48"/>
      <c r="S15" s="11"/>
      <c r="T15" s="39" t="s">
        <v>38</v>
      </c>
      <c r="U15" s="7">
        <f>SUMIF(F:F,"к",N:N)</f>
        <v>33</v>
      </c>
      <c r="V15" s="11"/>
      <c r="W15" s="32" t="s">
        <v>33</v>
      </c>
      <c r="X15" s="33">
        <v>2</v>
      </c>
      <c r="Y15" s="33">
        <v>3</v>
      </c>
      <c r="Z15" s="27"/>
      <c r="AA15" s="31"/>
      <c r="AB15" s="11"/>
      <c r="AC15" s="11"/>
      <c r="AD15" s="11"/>
      <c r="AE15" s="11"/>
      <c r="AF15" s="27"/>
      <c r="AG15" s="28"/>
      <c r="AH15" s="21"/>
      <c r="AI15" s="11"/>
      <c r="AJ15" s="11"/>
      <c r="AK15" s="11"/>
      <c r="AL15" s="11"/>
    </row>
    <row r="16" spans="1:38" s="10" customFormat="1" ht="15.45" x14ac:dyDescent="0.4">
      <c r="A16" s="61"/>
      <c r="B16" s="61"/>
      <c r="C16" s="62" t="s">
        <v>78</v>
      </c>
      <c r="D16" s="62">
        <v>14</v>
      </c>
      <c r="E16" s="20" t="s">
        <v>79</v>
      </c>
      <c r="F16" s="62" t="s">
        <v>112</v>
      </c>
      <c r="G16" s="62">
        <v>25</v>
      </c>
      <c r="H16" s="62">
        <v>1</v>
      </c>
      <c r="I16" s="22" t="s">
        <v>85</v>
      </c>
      <c r="J16" s="23">
        <v>3</v>
      </c>
      <c r="K16" s="43" t="s">
        <v>99</v>
      </c>
      <c r="L16" s="62">
        <v>6</v>
      </c>
      <c r="M16" s="50" t="s">
        <v>11</v>
      </c>
      <c r="N16" s="50" t="s">
        <v>11</v>
      </c>
      <c r="O16" s="62">
        <v>1</v>
      </c>
      <c r="P16" s="52" t="s">
        <v>109</v>
      </c>
      <c r="Q16" s="52" t="s">
        <v>117</v>
      </c>
      <c r="R16" s="48"/>
      <c r="S16" s="11"/>
      <c r="T16" s="39" t="s">
        <v>39</v>
      </c>
      <c r="U16" s="7">
        <f>SUMIFS(N:N,C:C,"С",F:F,"к")</f>
        <v>0</v>
      </c>
      <c r="V16" s="11"/>
      <c r="W16" s="32" t="s">
        <v>30</v>
      </c>
      <c r="X16" s="33">
        <v>1</v>
      </c>
      <c r="Y16" s="33">
        <v>17</v>
      </c>
      <c r="Z16" s="27"/>
      <c r="AA16" s="31"/>
      <c r="AB16" s="11"/>
      <c r="AC16" s="11"/>
      <c r="AD16" s="11"/>
      <c r="AE16" s="11"/>
      <c r="AF16" s="27"/>
      <c r="AG16" s="28"/>
      <c r="AH16" s="21"/>
      <c r="AI16" s="11"/>
      <c r="AJ16" s="11"/>
      <c r="AK16" s="11"/>
      <c r="AL16" s="11"/>
    </row>
    <row r="17" spans="1:39" s="10" customFormat="1" ht="15.45" x14ac:dyDescent="0.4">
      <c r="A17" s="61"/>
      <c r="B17" s="61"/>
      <c r="C17" s="62" t="s">
        <v>76</v>
      </c>
      <c r="D17" s="62">
        <v>15</v>
      </c>
      <c r="E17" s="20" t="s">
        <v>81</v>
      </c>
      <c r="F17" s="62" t="s">
        <v>110</v>
      </c>
      <c r="G17" s="62">
        <v>12</v>
      </c>
      <c r="H17" s="62" t="s">
        <v>11</v>
      </c>
      <c r="I17" s="22" t="s">
        <v>82</v>
      </c>
      <c r="J17" s="23" t="s">
        <v>11</v>
      </c>
      <c r="K17" s="43" t="s">
        <v>11</v>
      </c>
      <c r="L17" s="62">
        <v>6</v>
      </c>
      <c r="M17" s="62">
        <v>4.0999999999999996</v>
      </c>
      <c r="N17" s="62">
        <v>1</v>
      </c>
      <c r="O17" s="62">
        <v>2</v>
      </c>
      <c r="P17" s="52" t="s">
        <v>145</v>
      </c>
      <c r="Q17" s="52" t="s">
        <v>114</v>
      </c>
      <c r="R17" s="48"/>
      <c r="S17" s="11"/>
      <c r="T17" s="39" t="s">
        <v>40</v>
      </c>
      <c r="U17" s="7">
        <f>SUMIFS(N:N,C:C,"ГК",F:F,"к")+SUMIFS(N:N,C:C,"Р",F:F,"к")+SUMIFS(N:N,C:C,"ГДК",F:F,"к")</f>
        <v>29</v>
      </c>
      <c r="V17" s="11"/>
      <c r="W17" s="32" t="s">
        <v>35</v>
      </c>
      <c r="X17" s="33">
        <v>1</v>
      </c>
      <c r="Y17" s="33">
        <v>32</v>
      </c>
      <c r="Z17" s="27"/>
      <c r="AA17" s="31"/>
      <c r="AB17" s="11"/>
      <c r="AC17" s="11"/>
      <c r="AD17" s="11"/>
      <c r="AE17" s="11"/>
      <c r="AF17" s="27"/>
      <c r="AG17" s="28"/>
      <c r="AH17" s="21"/>
      <c r="AI17" s="11"/>
      <c r="AJ17" s="11"/>
      <c r="AK17" s="11"/>
      <c r="AL17" s="11"/>
    </row>
    <row r="18" spans="1:39" s="10" customFormat="1" ht="15.45" x14ac:dyDescent="0.4">
      <c r="A18" s="61"/>
      <c r="B18" s="61"/>
      <c r="C18" s="62" t="s">
        <v>76</v>
      </c>
      <c r="D18" s="62">
        <v>16</v>
      </c>
      <c r="E18" s="20" t="s">
        <v>81</v>
      </c>
      <c r="F18" s="62" t="s">
        <v>110</v>
      </c>
      <c r="G18" s="62">
        <v>12</v>
      </c>
      <c r="H18" s="62" t="s">
        <v>11</v>
      </c>
      <c r="I18" s="22" t="s">
        <v>92</v>
      </c>
      <c r="J18" s="23" t="s">
        <v>11</v>
      </c>
      <c r="K18" s="43" t="s">
        <v>11</v>
      </c>
      <c r="L18" s="62">
        <v>2</v>
      </c>
      <c r="M18" s="62">
        <v>1.6</v>
      </c>
      <c r="N18" s="62">
        <v>1</v>
      </c>
      <c r="O18" s="62">
        <v>2</v>
      </c>
      <c r="P18" s="52" t="s">
        <v>146</v>
      </c>
      <c r="Q18" s="52" t="s">
        <v>113</v>
      </c>
      <c r="R18" s="48"/>
      <c r="S18" s="11"/>
      <c r="T18" s="40" t="s">
        <v>41</v>
      </c>
      <c r="U18" s="7">
        <f>SUMIFS(N:N,C:C,"1ЖИ",F:F,"к")</f>
        <v>0</v>
      </c>
      <c r="V18" s="11"/>
      <c r="W18" s="32" t="s">
        <v>66</v>
      </c>
      <c r="X18" s="33">
        <v>7</v>
      </c>
      <c r="Y18" s="33">
        <v>43</v>
      </c>
      <c r="Z18" s="27"/>
      <c r="AA18" s="31"/>
      <c r="AB18" s="11"/>
      <c r="AC18" s="11"/>
      <c r="AD18" s="11"/>
      <c r="AE18" s="11"/>
      <c r="AF18" s="27"/>
      <c r="AG18" s="28"/>
      <c r="AH18" s="21"/>
      <c r="AI18" s="11"/>
      <c r="AJ18" s="11"/>
      <c r="AK18" s="11"/>
      <c r="AL18" s="11"/>
    </row>
    <row r="19" spans="1:39" s="10" customFormat="1" ht="15.45" x14ac:dyDescent="0.4">
      <c r="A19" s="61"/>
      <c r="B19" s="61"/>
      <c r="C19" s="62" t="s">
        <v>76</v>
      </c>
      <c r="D19" s="62">
        <v>17</v>
      </c>
      <c r="E19" s="20" t="s">
        <v>81</v>
      </c>
      <c r="F19" s="62" t="s">
        <v>110</v>
      </c>
      <c r="G19" s="62">
        <v>12</v>
      </c>
      <c r="H19" s="62" t="s">
        <v>11</v>
      </c>
      <c r="I19" s="22" t="s">
        <v>147</v>
      </c>
      <c r="J19" s="23" t="s">
        <v>11</v>
      </c>
      <c r="K19" s="43" t="s">
        <v>11</v>
      </c>
      <c r="L19" s="62">
        <v>1</v>
      </c>
      <c r="M19" s="50">
        <v>0.7</v>
      </c>
      <c r="N19" s="50">
        <v>1</v>
      </c>
      <c r="O19" s="62">
        <v>1</v>
      </c>
      <c r="P19" s="52" t="s">
        <v>140</v>
      </c>
      <c r="Q19" s="52" t="s">
        <v>117</v>
      </c>
      <c r="R19" s="48"/>
      <c r="S19" s="11"/>
      <c r="T19" s="40" t="s">
        <v>42</v>
      </c>
      <c r="U19" s="7">
        <f>SUMIFS(N:N,C:C,"2ЖИ",F:F,"к")</f>
        <v>0</v>
      </c>
      <c r="V19" s="11"/>
      <c r="W19" s="32" t="s">
        <v>32</v>
      </c>
      <c r="X19" s="33">
        <v>9</v>
      </c>
      <c r="Y19" s="33">
        <v>12</v>
      </c>
      <c r="Z19" s="27"/>
      <c r="AA19" s="31"/>
      <c r="AB19" s="21"/>
      <c r="AC19" s="21"/>
      <c r="AD19" s="21"/>
      <c r="AE19" s="21"/>
      <c r="AF19" s="27"/>
      <c r="AG19" s="28"/>
      <c r="AH19" s="21"/>
      <c r="AI19" s="11"/>
      <c r="AJ19" s="11"/>
      <c r="AK19" s="11"/>
      <c r="AL19" s="11"/>
    </row>
    <row r="20" spans="1:39" s="10" customFormat="1" ht="15.45" x14ac:dyDescent="0.4">
      <c r="A20" s="61"/>
      <c r="B20" s="61"/>
      <c r="C20" s="62" t="s">
        <v>76</v>
      </c>
      <c r="D20" s="62">
        <v>18</v>
      </c>
      <c r="E20" s="20" t="s">
        <v>148</v>
      </c>
      <c r="F20" s="62" t="s">
        <v>112</v>
      </c>
      <c r="G20" s="62">
        <v>35</v>
      </c>
      <c r="H20" s="62">
        <v>1</v>
      </c>
      <c r="I20" s="22" t="s">
        <v>104</v>
      </c>
      <c r="J20" s="23">
        <v>3</v>
      </c>
      <c r="K20" s="43" t="s">
        <v>100</v>
      </c>
      <c r="L20" s="62">
        <v>6</v>
      </c>
      <c r="M20" s="50" t="s">
        <v>11</v>
      </c>
      <c r="N20" s="50" t="s">
        <v>11</v>
      </c>
      <c r="O20" s="62">
        <v>2</v>
      </c>
      <c r="P20" s="52" t="s">
        <v>149</v>
      </c>
      <c r="Q20" s="52" t="s">
        <v>114</v>
      </c>
      <c r="R20" s="48"/>
      <c r="S20" s="11"/>
      <c r="T20" s="18"/>
      <c r="U20" s="19"/>
      <c r="V20" s="11"/>
      <c r="W20" s="32" t="s">
        <v>31</v>
      </c>
      <c r="X20" s="33">
        <v>6</v>
      </c>
      <c r="Y20" s="33">
        <v>7</v>
      </c>
      <c r="Z20" s="27"/>
      <c r="AA20" s="31"/>
      <c r="AB20" s="21"/>
      <c r="AC20" s="21"/>
      <c r="AD20" s="21"/>
      <c r="AE20" s="21"/>
      <c r="AF20" s="27"/>
      <c r="AG20" s="28"/>
      <c r="AH20" s="21"/>
      <c r="AI20" s="11"/>
      <c r="AJ20" s="11"/>
      <c r="AK20" s="11"/>
      <c r="AL20" s="11"/>
    </row>
    <row r="21" spans="1:39" s="10" customFormat="1" ht="15.45" x14ac:dyDescent="0.4">
      <c r="A21" s="61"/>
      <c r="B21" s="61"/>
      <c r="C21" s="62" t="s">
        <v>76</v>
      </c>
      <c r="D21" s="62">
        <v>19</v>
      </c>
      <c r="E21" s="20" t="s">
        <v>115</v>
      </c>
      <c r="F21" s="62" t="s">
        <v>112</v>
      </c>
      <c r="G21" s="62">
        <v>20</v>
      </c>
      <c r="H21" s="62">
        <v>1</v>
      </c>
      <c r="I21" s="22" t="s">
        <v>93</v>
      </c>
      <c r="J21" s="23">
        <v>2</v>
      </c>
      <c r="K21" s="43" t="s">
        <v>86</v>
      </c>
      <c r="L21" s="62">
        <v>4</v>
      </c>
      <c r="M21" s="50" t="s">
        <v>11</v>
      </c>
      <c r="N21" s="50" t="s">
        <v>11</v>
      </c>
      <c r="O21" s="62">
        <v>1</v>
      </c>
      <c r="P21" s="52" t="s">
        <v>150</v>
      </c>
      <c r="Q21" s="52" t="s">
        <v>11</v>
      </c>
      <c r="R21" s="48"/>
      <c r="S21" s="11"/>
      <c r="T21" s="39" t="s">
        <v>38</v>
      </c>
      <c r="U21" s="7">
        <f>U22+U25</f>
        <v>29</v>
      </c>
      <c r="V21" s="11"/>
      <c r="W21" s="32" t="s">
        <v>34</v>
      </c>
      <c r="X21" s="33">
        <v>1</v>
      </c>
      <c r="Y21" s="33">
        <v>1</v>
      </c>
      <c r="Z21" s="27"/>
      <c r="AA21" s="31"/>
      <c r="AB21" s="21"/>
      <c r="AC21" s="21"/>
      <c r="AD21" s="21"/>
      <c r="AE21" s="21"/>
      <c r="AF21" s="27"/>
      <c r="AG21" s="28"/>
      <c r="AH21" s="21"/>
      <c r="AI21" s="11"/>
      <c r="AJ21" s="11"/>
      <c r="AK21" s="11"/>
      <c r="AL21" s="11"/>
    </row>
    <row r="22" spans="1:39" s="10" customFormat="1" ht="30.9" x14ac:dyDescent="0.4">
      <c r="A22" s="61">
        <v>2</v>
      </c>
      <c r="B22" s="61">
        <v>163.6</v>
      </c>
      <c r="C22" s="62" t="s">
        <v>76</v>
      </c>
      <c r="D22" s="62">
        <v>20</v>
      </c>
      <c r="E22" s="37" t="s">
        <v>81</v>
      </c>
      <c r="F22" s="62" t="s">
        <v>110</v>
      </c>
      <c r="G22" s="62">
        <v>10</v>
      </c>
      <c r="H22" s="62" t="s">
        <v>11</v>
      </c>
      <c r="I22" s="22" t="s">
        <v>97</v>
      </c>
      <c r="J22" s="23" t="s">
        <v>11</v>
      </c>
      <c r="K22" s="43" t="s">
        <v>11</v>
      </c>
      <c r="L22" s="62">
        <v>4</v>
      </c>
      <c r="M22" s="50">
        <v>2.4</v>
      </c>
      <c r="N22" s="50">
        <v>1</v>
      </c>
      <c r="O22" s="62">
        <v>2</v>
      </c>
      <c r="P22" s="52" t="s">
        <v>151</v>
      </c>
      <c r="Q22" s="52" t="s">
        <v>117</v>
      </c>
      <c r="R22" s="48"/>
      <c r="S22" s="11"/>
      <c r="T22" s="39" t="s">
        <v>43</v>
      </c>
      <c r="U22" s="7">
        <f>U23+U24</f>
        <v>29</v>
      </c>
      <c r="V22" s="11"/>
      <c r="W22" s="25" t="s">
        <v>29</v>
      </c>
      <c r="X22" s="26">
        <v>1</v>
      </c>
      <c r="Y22" s="26">
        <v>1</v>
      </c>
      <c r="Z22" s="27"/>
      <c r="AA22" s="31"/>
      <c r="AB22" s="21"/>
      <c r="AC22" s="21"/>
      <c r="AD22" s="21"/>
      <c r="AE22" s="21"/>
      <c r="AF22" s="27"/>
      <c r="AG22" s="28"/>
      <c r="AH22" s="21"/>
      <c r="AI22" s="11"/>
      <c r="AJ22" s="11"/>
      <c r="AK22" s="11"/>
      <c r="AL22" s="11"/>
    </row>
    <row r="23" spans="1:39" s="10" customFormat="1" ht="15.45" x14ac:dyDescent="0.4">
      <c r="A23" s="61"/>
      <c r="B23" s="61"/>
      <c r="C23" s="62" t="s">
        <v>76</v>
      </c>
      <c r="D23" s="62">
        <v>21</v>
      </c>
      <c r="E23" s="37" t="s">
        <v>81</v>
      </c>
      <c r="F23" s="62" t="s">
        <v>110</v>
      </c>
      <c r="G23" s="62">
        <v>12</v>
      </c>
      <c r="H23" s="62" t="s">
        <v>11</v>
      </c>
      <c r="I23" s="22" t="s">
        <v>92</v>
      </c>
      <c r="J23" s="23" t="s">
        <v>11</v>
      </c>
      <c r="K23" s="43" t="s">
        <v>11</v>
      </c>
      <c r="L23" s="62">
        <v>4</v>
      </c>
      <c r="M23" s="50">
        <v>3</v>
      </c>
      <c r="N23" s="50">
        <v>1</v>
      </c>
      <c r="O23" s="62">
        <v>2</v>
      </c>
      <c r="P23" s="52" t="s">
        <v>152</v>
      </c>
      <c r="Q23" s="52" t="s">
        <v>113</v>
      </c>
      <c r="R23" s="48"/>
      <c r="S23" s="11"/>
      <c r="T23" s="39" t="s">
        <v>44</v>
      </c>
      <c r="U23" s="7">
        <f>SUMIFS(N:N,C:C,"С",R:R,"да")+SUMIFS(N:N,C:C,"ГК",R:R,"да")+SUMIFS(N:N,C:C,"Р",R:R,"да")+SUMIFS(N:N,C:C,"ГДК",R:R,"да")</f>
        <v>0</v>
      </c>
      <c r="V23" s="11"/>
      <c r="W23" s="32" t="s">
        <v>71</v>
      </c>
      <c r="X23" s="33">
        <v>2</v>
      </c>
      <c r="Y23" s="33">
        <v>45</v>
      </c>
      <c r="Z23" s="21"/>
      <c r="AA23" s="21"/>
      <c r="AB23" s="21"/>
      <c r="AC23" s="21"/>
      <c r="AD23" s="21"/>
      <c r="AE23" s="21"/>
      <c r="AF23" s="27"/>
      <c r="AG23" s="28"/>
      <c r="AH23" s="21"/>
      <c r="AI23" s="11"/>
      <c r="AJ23" s="11"/>
      <c r="AK23" s="11"/>
      <c r="AL23" s="11"/>
    </row>
    <row r="24" spans="1:39" s="10" customFormat="1" ht="15.45" x14ac:dyDescent="0.4">
      <c r="A24" s="61"/>
      <c r="B24" s="61"/>
      <c r="C24" s="62" t="s">
        <v>76</v>
      </c>
      <c r="D24" s="62">
        <v>22</v>
      </c>
      <c r="E24" s="37" t="s">
        <v>79</v>
      </c>
      <c r="F24" s="62" t="s">
        <v>112</v>
      </c>
      <c r="G24" s="62">
        <v>45</v>
      </c>
      <c r="H24" s="62">
        <v>1</v>
      </c>
      <c r="I24" s="22" t="s">
        <v>99</v>
      </c>
      <c r="J24" s="23">
        <v>5</v>
      </c>
      <c r="K24" s="43" t="s">
        <v>108</v>
      </c>
      <c r="L24" s="62">
        <v>5</v>
      </c>
      <c r="M24" s="50" t="s">
        <v>11</v>
      </c>
      <c r="N24" s="50" t="s">
        <v>11</v>
      </c>
      <c r="O24" s="62">
        <v>2</v>
      </c>
      <c r="P24" s="52" t="s">
        <v>153</v>
      </c>
      <c r="Q24" s="52" t="s">
        <v>114</v>
      </c>
      <c r="R24" s="48"/>
      <c r="S24" s="11"/>
      <c r="T24" s="39" t="s">
        <v>45</v>
      </c>
      <c r="U24" s="7">
        <f>SUMIFS(N:N,C:C,"С",R:R,"")+SUMIFS(N:N,C:C,"ГК",R:R,"")+SUMIFS(N:N,C:C,"Р",R:R,"")+SUMIFS(N:N,C:C,"ГДК",R:R,"")</f>
        <v>29</v>
      </c>
      <c r="V24" s="11"/>
      <c r="W24" s="32" t="s">
        <v>65</v>
      </c>
      <c r="X24" s="33">
        <v>1</v>
      </c>
      <c r="Y24" s="33">
        <v>1</v>
      </c>
      <c r="Z24" s="21"/>
      <c r="AA24" s="21"/>
      <c r="AB24" s="21"/>
      <c r="AC24" s="21"/>
      <c r="AD24" s="21"/>
      <c r="AE24" s="21"/>
      <c r="AF24" s="27"/>
      <c r="AG24" s="28"/>
      <c r="AH24" s="21"/>
      <c r="AI24" s="11"/>
      <c r="AJ24" s="11"/>
      <c r="AK24" s="11"/>
      <c r="AL24" s="11"/>
    </row>
    <row r="25" spans="1:39" s="10" customFormat="1" ht="15.45" x14ac:dyDescent="0.4">
      <c r="A25" s="61"/>
      <c r="B25" s="61"/>
      <c r="C25" s="62" t="s">
        <v>76</v>
      </c>
      <c r="D25" s="62">
        <v>23</v>
      </c>
      <c r="E25" s="37" t="s">
        <v>79</v>
      </c>
      <c r="F25" s="62" t="s">
        <v>112</v>
      </c>
      <c r="G25" s="62">
        <v>45</v>
      </c>
      <c r="H25" s="62">
        <v>1</v>
      </c>
      <c r="I25" s="22" t="s">
        <v>116</v>
      </c>
      <c r="J25" s="23">
        <v>4</v>
      </c>
      <c r="K25" s="43" t="s">
        <v>102</v>
      </c>
      <c r="L25" s="62">
        <v>6</v>
      </c>
      <c r="M25" s="50" t="s">
        <v>11</v>
      </c>
      <c r="N25" s="50" t="s">
        <v>11</v>
      </c>
      <c r="O25" s="62">
        <v>2</v>
      </c>
      <c r="P25" s="52" t="s">
        <v>154</v>
      </c>
      <c r="Q25" s="52" t="s">
        <v>118</v>
      </c>
      <c r="R25" s="48"/>
      <c r="S25" s="11"/>
      <c r="T25" s="39" t="s">
        <v>46</v>
      </c>
      <c r="U25" s="7">
        <f>U26+U29</f>
        <v>0</v>
      </c>
      <c r="V25" s="34"/>
      <c r="W25" s="32" t="s">
        <v>69</v>
      </c>
      <c r="X25" s="33">
        <v>5</v>
      </c>
      <c r="Y25" s="33">
        <v>21</v>
      </c>
      <c r="Z25" s="21"/>
      <c r="AA25" s="21"/>
      <c r="AB25" s="21"/>
      <c r="AC25" s="21"/>
      <c r="AD25" s="21"/>
      <c r="AE25" s="21"/>
      <c r="AF25" s="27"/>
      <c r="AG25" s="28"/>
      <c r="AH25" s="21"/>
      <c r="AI25" s="11"/>
      <c r="AJ25" s="11"/>
      <c r="AK25" s="11"/>
      <c r="AL25" s="11"/>
    </row>
    <row r="26" spans="1:39" s="10" customFormat="1" ht="15.45" x14ac:dyDescent="0.4">
      <c r="A26" s="61"/>
      <c r="B26" s="61"/>
      <c r="C26" s="62" t="s">
        <v>76</v>
      </c>
      <c r="D26" s="62">
        <v>24</v>
      </c>
      <c r="E26" s="37" t="s">
        <v>115</v>
      </c>
      <c r="F26" s="62" t="s">
        <v>112</v>
      </c>
      <c r="G26" s="62">
        <v>45</v>
      </c>
      <c r="H26" s="62">
        <v>1</v>
      </c>
      <c r="I26" s="22" t="s">
        <v>99</v>
      </c>
      <c r="J26" s="23">
        <v>3</v>
      </c>
      <c r="K26" s="43" t="s">
        <v>155</v>
      </c>
      <c r="L26" s="62">
        <v>4</v>
      </c>
      <c r="M26" s="50" t="s">
        <v>11</v>
      </c>
      <c r="N26" s="50" t="s">
        <v>11</v>
      </c>
      <c r="O26" s="62">
        <v>1</v>
      </c>
      <c r="P26" s="52" t="s">
        <v>156</v>
      </c>
      <c r="Q26" s="52" t="s">
        <v>11</v>
      </c>
      <c r="R26" s="48"/>
      <c r="S26" s="11"/>
      <c r="T26" s="39" t="s">
        <v>47</v>
      </c>
      <c r="U26" s="7">
        <f>SUMIFS(N:N,C:C,"1ЖИ",R:R,"да")+SUMIFS(N:N,C:C,"2ЖИ",R:R,"да")</f>
        <v>0</v>
      </c>
      <c r="V26" s="34"/>
      <c r="W26" s="32" t="s">
        <v>68</v>
      </c>
      <c r="X26" s="33">
        <v>3</v>
      </c>
      <c r="Y26" s="33">
        <v>3</v>
      </c>
      <c r="Z26" s="30"/>
      <c r="AA26" s="30"/>
      <c r="AB26" s="30"/>
      <c r="AC26" s="21"/>
      <c r="AD26" s="21"/>
      <c r="AE26" s="21"/>
      <c r="AF26" s="27"/>
      <c r="AG26" s="28"/>
      <c r="AH26" s="21"/>
      <c r="AI26" s="11"/>
      <c r="AJ26" s="11"/>
      <c r="AK26" s="11"/>
      <c r="AL26" s="11"/>
    </row>
    <row r="27" spans="1:39" s="10" customFormat="1" ht="15.45" x14ac:dyDescent="0.4">
      <c r="A27" s="61"/>
      <c r="B27" s="61"/>
      <c r="C27" s="62" t="s">
        <v>76</v>
      </c>
      <c r="D27" s="62">
        <v>25</v>
      </c>
      <c r="E27" s="37" t="s">
        <v>157</v>
      </c>
      <c r="F27" s="62" t="s">
        <v>112</v>
      </c>
      <c r="G27" s="62">
        <v>45</v>
      </c>
      <c r="H27" s="62">
        <v>1</v>
      </c>
      <c r="I27" s="22" t="s">
        <v>90</v>
      </c>
      <c r="J27" s="23">
        <v>4</v>
      </c>
      <c r="K27" s="43" t="s">
        <v>103</v>
      </c>
      <c r="L27" s="62">
        <v>8</v>
      </c>
      <c r="M27" s="50" t="s">
        <v>11</v>
      </c>
      <c r="N27" s="50" t="s">
        <v>11</v>
      </c>
      <c r="O27" s="62">
        <v>2</v>
      </c>
      <c r="P27" s="52" t="s">
        <v>158</v>
      </c>
      <c r="Q27" s="52" t="s">
        <v>118</v>
      </c>
      <c r="R27" s="48"/>
      <c r="S27" s="11"/>
      <c r="T27" s="39" t="s">
        <v>48</v>
      </c>
      <c r="U27" s="7" t="s">
        <v>11</v>
      </c>
      <c r="V27" s="11"/>
      <c r="W27" s="32" t="s">
        <v>70</v>
      </c>
      <c r="X27" s="33">
        <v>1</v>
      </c>
      <c r="Y27" s="33">
        <v>2</v>
      </c>
      <c r="Z27" s="30"/>
      <c r="AA27" s="30"/>
      <c r="AB27" s="30"/>
      <c r="AC27" s="21"/>
      <c r="AD27" s="21"/>
      <c r="AE27" s="21"/>
      <c r="AF27" s="27"/>
      <c r="AG27" s="28"/>
      <c r="AH27" s="11"/>
      <c r="AI27" s="11"/>
      <c r="AJ27" s="11"/>
      <c r="AK27" s="11"/>
      <c r="AL27" s="11"/>
    </row>
    <row r="28" spans="1:39" s="10" customFormat="1" ht="15.45" x14ac:dyDescent="0.4">
      <c r="A28" s="61"/>
      <c r="B28" s="61"/>
      <c r="C28" s="62" t="s">
        <v>76</v>
      </c>
      <c r="D28" s="62">
        <v>26</v>
      </c>
      <c r="E28" s="37" t="s">
        <v>124</v>
      </c>
      <c r="F28" s="62" t="s">
        <v>110</v>
      </c>
      <c r="G28" s="62">
        <v>20</v>
      </c>
      <c r="H28" s="62" t="s">
        <v>11</v>
      </c>
      <c r="I28" s="22" t="s">
        <v>101</v>
      </c>
      <c r="J28" s="23" t="s">
        <v>11</v>
      </c>
      <c r="K28" s="43" t="s">
        <v>11</v>
      </c>
      <c r="L28" s="62">
        <v>3</v>
      </c>
      <c r="M28" s="50">
        <v>2</v>
      </c>
      <c r="N28" s="50">
        <v>1</v>
      </c>
      <c r="O28" s="62">
        <v>2</v>
      </c>
      <c r="P28" s="52" t="s">
        <v>159</v>
      </c>
      <c r="Q28" s="52" t="s">
        <v>114</v>
      </c>
      <c r="R28" s="48"/>
      <c r="S28" s="11"/>
      <c r="T28" s="39" t="s">
        <v>49</v>
      </c>
      <c r="U28" s="7">
        <f>SUMIFS(N:N,C:C,"1ЖИ",R:R,"да")+SUMIFS(N:N,C:C,"2ЖИ",R:R,"да")</f>
        <v>0</v>
      </c>
      <c r="V28" s="11"/>
      <c r="W28" s="32" t="s">
        <v>19</v>
      </c>
      <c r="X28" s="33">
        <v>40</v>
      </c>
      <c r="Y28" s="33">
        <v>188</v>
      </c>
      <c r="Z28" s="30"/>
      <c r="AC28" s="11"/>
      <c r="AD28" s="11"/>
      <c r="AE28" s="11"/>
      <c r="AF28" s="21"/>
      <c r="AG28" s="21"/>
      <c r="AH28" s="11"/>
      <c r="AI28" s="11"/>
      <c r="AJ28" s="11"/>
      <c r="AK28" s="11"/>
      <c r="AL28" s="11"/>
    </row>
    <row r="29" spans="1:39" s="10" customFormat="1" ht="30.9" x14ac:dyDescent="0.4">
      <c r="A29" s="61"/>
      <c r="B29" s="61"/>
      <c r="C29" s="62" t="s">
        <v>76</v>
      </c>
      <c r="D29" s="62">
        <v>27</v>
      </c>
      <c r="E29" s="37" t="s">
        <v>81</v>
      </c>
      <c r="F29" s="62" t="s">
        <v>110</v>
      </c>
      <c r="G29" s="62">
        <v>20</v>
      </c>
      <c r="H29" s="62" t="s">
        <v>11</v>
      </c>
      <c r="I29" s="22" t="s">
        <v>101</v>
      </c>
      <c r="J29" s="23" t="s">
        <v>11</v>
      </c>
      <c r="K29" s="43" t="s">
        <v>11</v>
      </c>
      <c r="L29" s="62">
        <v>2.5</v>
      </c>
      <c r="M29" s="50">
        <v>1.8</v>
      </c>
      <c r="N29" s="50">
        <v>1</v>
      </c>
      <c r="O29" s="62">
        <v>3</v>
      </c>
      <c r="P29" s="52" t="s">
        <v>151</v>
      </c>
      <c r="Q29" s="52" t="s">
        <v>160</v>
      </c>
      <c r="R29" s="48"/>
      <c r="S29" s="11"/>
      <c r="T29" s="39" t="s">
        <v>50</v>
      </c>
      <c r="U29" s="7">
        <f>SUMIFS(N:N,C:C,"1ЖИ",R:R,"")+SUMIFS(N:N,C:C,"2ЖИ",R:R,"")</f>
        <v>0</v>
      </c>
      <c r="W29" s="30"/>
      <c r="X29" s="30"/>
      <c r="Y29" s="30"/>
      <c r="Z29" s="30"/>
      <c r="AC29" s="11"/>
      <c r="AD29" s="11"/>
      <c r="AE29" s="11"/>
      <c r="AF29" s="21"/>
      <c r="AG29" s="21"/>
      <c r="AH29" s="11"/>
      <c r="AI29" s="11"/>
      <c r="AJ29" s="11"/>
      <c r="AK29" s="11"/>
      <c r="AL29" s="11"/>
    </row>
    <row r="30" spans="1:39" s="10" customFormat="1" ht="15.45" x14ac:dyDescent="0.4">
      <c r="A30" s="61">
        <v>3</v>
      </c>
      <c r="B30" s="61">
        <v>863.9</v>
      </c>
      <c r="C30" s="62" t="s">
        <v>76</v>
      </c>
      <c r="D30" s="62">
        <v>28</v>
      </c>
      <c r="E30" s="20" t="s">
        <v>81</v>
      </c>
      <c r="F30" s="62" t="s">
        <v>110</v>
      </c>
      <c r="G30" s="62">
        <v>20</v>
      </c>
      <c r="H30" s="62" t="s">
        <v>11</v>
      </c>
      <c r="I30" s="22" t="s">
        <v>98</v>
      </c>
      <c r="J30" s="23" t="s">
        <v>11</v>
      </c>
      <c r="K30" s="43" t="s">
        <v>11</v>
      </c>
      <c r="L30" s="62">
        <v>3</v>
      </c>
      <c r="M30" s="50">
        <v>2</v>
      </c>
      <c r="N30" s="50">
        <v>1</v>
      </c>
      <c r="O30" s="62">
        <v>2</v>
      </c>
      <c r="P30" s="52" t="s">
        <v>152</v>
      </c>
      <c r="Q30" s="52" t="s">
        <v>113</v>
      </c>
      <c r="R30" s="48"/>
      <c r="S30" s="11"/>
      <c r="T30" s="39" t="s">
        <v>51</v>
      </c>
      <c r="U30" s="7" t="s">
        <v>11</v>
      </c>
      <c r="W30" s="30"/>
      <c r="X30" s="30"/>
      <c r="Y30" s="30"/>
      <c r="Z30" s="30"/>
      <c r="AC30" s="11"/>
      <c r="AD30" s="11"/>
      <c r="AE30" s="11"/>
      <c r="AF30" s="21"/>
      <c r="AG30" s="21"/>
      <c r="AH30" s="11"/>
      <c r="AI30" s="11"/>
      <c r="AJ30" s="11"/>
      <c r="AK30" s="11"/>
      <c r="AL30" s="11"/>
    </row>
    <row r="31" spans="1:39" s="10" customFormat="1" ht="30.9" x14ac:dyDescent="0.4">
      <c r="A31" s="61"/>
      <c r="B31" s="61"/>
      <c r="C31" s="62" t="s">
        <v>76</v>
      </c>
      <c r="D31" s="62">
        <v>29</v>
      </c>
      <c r="E31" s="20" t="s">
        <v>81</v>
      </c>
      <c r="F31" s="62" t="s">
        <v>110</v>
      </c>
      <c r="G31" s="62">
        <v>20</v>
      </c>
      <c r="H31" s="62" t="s">
        <v>11</v>
      </c>
      <c r="I31" s="22" t="s">
        <v>98</v>
      </c>
      <c r="J31" s="23" t="s">
        <v>11</v>
      </c>
      <c r="K31" s="43" t="s">
        <v>11</v>
      </c>
      <c r="L31" s="62">
        <v>3.5</v>
      </c>
      <c r="M31" s="50">
        <v>1.5</v>
      </c>
      <c r="N31" s="50">
        <v>1</v>
      </c>
      <c r="O31" s="62">
        <v>2</v>
      </c>
      <c r="P31" s="52" t="s">
        <v>151</v>
      </c>
      <c r="Q31" s="52" t="s">
        <v>118</v>
      </c>
      <c r="R31" s="48"/>
      <c r="S31" s="11"/>
      <c r="T31" s="39" t="s">
        <v>52</v>
      </c>
      <c r="U31" s="7">
        <f>SUMIFS(N:N,C:C,"1ЖИ",R:R,"")+SUMIFS(N:N,C:C,"2ЖИ",R:R,"")</f>
        <v>0</v>
      </c>
      <c r="W31" s="30"/>
      <c r="X31" s="30"/>
      <c r="Y31" s="30"/>
      <c r="Z31" s="30"/>
      <c r="AC31" s="11"/>
      <c r="AD31" s="11"/>
      <c r="AE31" s="11"/>
      <c r="AF31" s="11"/>
      <c r="AG31" s="11"/>
      <c r="AH31" s="11"/>
      <c r="AI31" s="11"/>
      <c r="AJ31" s="11"/>
      <c r="AK31" s="11"/>
      <c r="AL31" s="11"/>
    </row>
    <row r="32" spans="1:39" s="10" customFormat="1" ht="15.45" x14ac:dyDescent="0.4">
      <c r="A32" s="61"/>
      <c r="B32" s="61"/>
      <c r="C32" s="62" t="s">
        <v>76</v>
      </c>
      <c r="D32" s="62">
        <v>30</v>
      </c>
      <c r="E32" s="20" t="s">
        <v>161</v>
      </c>
      <c r="F32" s="62" t="s">
        <v>112</v>
      </c>
      <c r="G32" s="62">
        <v>35</v>
      </c>
      <c r="H32" s="62">
        <v>1</v>
      </c>
      <c r="I32" s="22" t="s">
        <v>86</v>
      </c>
      <c r="J32" s="23">
        <v>3</v>
      </c>
      <c r="K32" s="43" t="s">
        <v>105</v>
      </c>
      <c r="L32" s="62">
        <v>6</v>
      </c>
      <c r="M32" s="50" t="s">
        <v>11</v>
      </c>
      <c r="N32" s="50" t="s">
        <v>11</v>
      </c>
      <c r="O32" s="62">
        <v>2</v>
      </c>
      <c r="P32" s="52" t="s">
        <v>162</v>
      </c>
      <c r="Q32" s="52" t="s">
        <v>118</v>
      </c>
      <c r="R32" s="48"/>
      <c r="S32" s="11"/>
      <c r="T32" s="39" t="s">
        <v>20</v>
      </c>
      <c r="U32" s="12"/>
      <c r="W32" s="30"/>
      <c r="X32" s="30"/>
      <c r="Y32" s="21"/>
      <c r="Z32" s="30"/>
      <c r="AC32" s="11"/>
      <c r="AD32" s="11"/>
      <c r="AE32" s="11"/>
      <c r="AF32" s="21"/>
      <c r="AG32" s="21"/>
      <c r="AH32" s="21"/>
      <c r="AI32" s="21"/>
      <c r="AJ32" s="21"/>
      <c r="AK32" s="21"/>
      <c r="AL32" s="21"/>
      <c r="AM32" s="30"/>
    </row>
    <row r="33" spans="1:44" s="10" customFormat="1" ht="15.45" x14ac:dyDescent="0.4">
      <c r="A33" s="61"/>
      <c r="B33" s="61"/>
      <c r="C33" s="62" t="s">
        <v>76</v>
      </c>
      <c r="D33" s="62">
        <v>31</v>
      </c>
      <c r="E33" s="20" t="s">
        <v>121</v>
      </c>
      <c r="F33" s="62" t="s">
        <v>112</v>
      </c>
      <c r="G33" s="62">
        <v>5</v>
      </c>
      <c r="H33" s="62">
        <v>2</v>
      </c>
      <c r="I33" s="22" t="s">
        <v>163</v>
      </c>
      <c r="J33" s="23" t="s">
        <v>164</v>
      </c>
      <c r="K33" s="43" t="s">
        <v>165</v>
      </c>
      <c r="L33" s="62">
        <v>0.4</v>
      </c>
      <c r="M33" s="62" t="s">
        <v>11</v>
      </c>
      <c r="N33" s="62" t="s">
        <v>11</v>
      </c>
      <c r="O33" s="62">
        <v>1</v>
      </c>
      <c r="P33" s="52" t="s">
        <v>11</v>
      </c>
      <c r="Q33" s="52" t="s">
        <v>111</v>
      </c>
      <c r="R33" s="48"/>
      <c r="S33" s="11"/>
      <c r="T33" s="39" t="s">
        <v>53</v>
      </c>
      <c r="U33" s="12"/>
      <c r="W33" s="30"/>
      <c r="X33" s="30"/>
      <c r="Y33" s="11"/>
      <c r="Z33" s="21"/>
      <c r="AA33" s="11"/>
      <c r="AB33" s="11"/>
      <c r="AC33" s="11"/>
      <c r="AD33" s="11"/>
      <c r="AE33" s="11"/>
      <c r="AF33" s="30"/>
      <c r="AG33" s="30"/>
      <c r="AH33" s="30"/>
      <c r="AI33" s="21"/>
      <c r="AJ33" s="21"/>
      <c r="AK33" s="21"/>
      <c r="AL33" s="21"/>
      <c r="AM33" s="30"/>
    </row>
    <row r="34" spans="1:44" s="10" customFormat="1" ht="15.45" x14ac:dyDescent="0.4">
      <c r="A34" s="61"/>
      <c r="B34" s="61"/>
      <c r="C34" s="62" t="s">
        <v>76</v>
      </c>
      <c r="D34" s="62">
        <v>32</v>
      </c>
      <c r="E34" s="20" t="s">
        <v>79</v>
      </c>
      <c r="F34" s="62" t="s">
        <v>112</v>
      </c>
      <c r="G34" s="62">
        <v>45</v>
      </c>
      <c r="H34" s="62">
        <v>1</v>
      </c>
      <c r="I34" s="22" t="s">
        <v>85</v>
      </c>
      <c r="J34" s="23">
        <v>3</v>
      </c>
      <c r="K34" s="43" t="s">
        <v>155</v>
      </c>
      <c r="L34" s="62">
        <v>6</v>
      </c>
      <c r="M34" s="50" t="s">
        <v>11</v>
      </c>
      <c r="N34" s="50" t="s">
        <v>11</v>
      </c>
      <c r="O34" s="62">
        <v>1</v>
      </c>
      <c r="P34" s="52" t="s">
        <v>166</v>
      </c>
      <c r="Q34" s="52" t="s">
        <v>114</v>
      </c>
      <c r="R34" s="48"/>
      <c r="S34" s="11"/>
      <c r="T34" s="39" t="s">
        <v>54</v>
      </c>
      <c r="U34" s="7" t="s">
        <v>11</v>
      </c>
      <c r="W34" s="30"/>
      <c r="X34" s="30"/>
      <c r="Y34" s="11"/>
      <c r="Z34" s="21"/>
      <c r="AA34" s="11"/>
      <c r="AB34" s="11"/>
      <c r="AC34" s="11"/>
      <c r="AD34" s="11"/>
      <c r="AE34" s="11"/>
      <c r="AF34" s="32"/>
      <c r="AG34" s="33"/>
      <c r="AH34" s="30"/>
      <c r="AI34" s="21"/>
      <c r="AJ34" s="21"/>
      <c r="AK34" s="21"/>
      <c r="AL34" s="21"/>
      <c r="AM34" s="30"/>
    </row>
    <row r="35" spans="1:44" s="10" customFormat="1" ht="15.45" x14ac:dyDescent="0.4">
      <c r="A35" s="61"/>
      <c r="B35" s="61"/>
      <c r="C35" s="62" t="s">
        <v>76</v>
      </c>
      <c r="D35" s="62">
        <v>33</v>
      </c>
      <c r="E35" s="20" t="s">
        <v>167</v>
      </c>
      <c r="F35" s="62" t="s">
        <v>110</v>
      </c>
      <c r="G35" s="62">
        <v>8</v>
      </c>
      <c r="H35" s="62" t="s">
        <v>11</v>
      </c>
      <c r="I35" s="22" t="s">
        <v>94</v>
      </c>
      <c r="J35" s="23" t="s">
        <v>11</v>
      </c>
      <c r="K35" s="43" t="s">
        <v>11</v>
      </c>
      <c r="L35" s="62">
        <v>1.2</v>
      </c>
      <c r="M35" s="50">
        <v>1</v>
      </c>
      <c r="N35" s="50">
        <v>1</v>
      </c>
      <c r="O35" s="62">
        <v>2</v>
      </c>
      <c r="P35" s="52" t="s">
        <v>168</v>
      </c>
      <c r="Q35" s="52" t="s">
        <v>169</v>
      </c>
      <c r="R35" s="48"/>
      <c r="S35" s="11"/>
      <c r="T35" s="39" t="s">
        <v>55</v>
      </c>
      <c r="U35" s="12"/>
      <c r="W35" s="30"/>
      <c r="X35" s="30"/>
      <c r="Y35" s="11"/>
      <c r="Z35" s="21"/>
      <c r="AA35" s="11"/>
      <c r="AB35" s="11"/>
      <c r="AC35" s="11"/>
      <c r="AD35" s="11"/>
      <c r="AE35" s="11"/>
      <c r="AF35" s="32"/>
      <c r="AG35" s="33"/>
      <c r="AH35" s="30"/>
      <c r="AI35" s="21"/>
      <c r="AJ35" s="21"/>
      <c r="AK35" s="21"/>
      <c r="AL35" s="21"/>
      <c r="AM35" s="30"/>
    </row>
    <row r="36" spans="1:44" s="10" customFormat="1" ht="15.45" x14ac:dyDescent="0.4">
      <c r="A36" s="61"/>
      <c r="B36" s="61"/>
      <c r="C36" s="62" t="s">
        <v>76</v>
      </c>
      <c r="D36" s="62">
        <v>34</v>
      </c>
      <c r="E36" s="20" t="s">
        <v>167</v>
      </c>
      <c r="F36" s="62" t="s">
        <v>110</v>
      </c>
      <c r="G36" s="62">
        <v>8</v>
      </c>
      <c r="H36" s="62" t="s">
        <v>11</v>
      </c>
      <c r="I36" s="22" t="s">
        <v>94</v>
      </c>
      <c r="J36" s="23" t="s">
        <v>11</v>
      </c>
      <c r="K36" s="23" t="s">
        <v>11</v>
      </c>
      <c r="L36" s="62">
        <v>1.5</v>
      </c>
      <c r="M36" s="50">
        <v>1.1000000000000001</v>
      </c>
      <c r="N36" s="50">
        <v>1</v>
      </c>
      <c r="O36" s="62">
        <v>1</v>
      </c>
      <c r="P36" s="52" t="s">
        <v>149</v>
      </c>
      <c r="Q36" s="52" t="s">
        <v>117</v>
      </c>
      <c r="R36" s="48"/>
      <c r="S36" s="11"/>
      <c r="T36" s="39" t="s">
        <v>56</v>
      </c>
      <c r="U36" s="12"/>
      <c r="W36" s="30"/>
      <c r="X36" s="30"/>
      <c r="Y36" s="11"/>
      <c r="Z36" s="21"/>
      <c r="AA36" s="11"/>
      <c r="AB36" s="11"/>
      <c r="AC36" s="11"/>
      <c r="AD36" s="11"/>
      <c r="AE36" s="11"/>
      <c r="AF36" s="32"/>
      <c r="AG36" s="33"/>
      <c r="AH36" s="30"/>
      <c r="AI36" s="21"/>
      <c r="AJ36" s="21"/>
      <c r="AK36" s="21"/>
      <c r="AL36" s="21"/>
      <c r="AM36" s="30"/>
    </row>
    <row r="37" spans="1:44" s="10" customFormat="1" ht="15.45" x14ac:dyDescent="0.4">
      <c r="A37" s="61"/>
      <c r="B37" s="61"/>
      <c r="C37" s="62" t="s">
        <v>76</v>
      </c>
      <c r="D37" s="62">
        <v>35</v>
      </c>
      <c r="E37" s="20" t="s">
        <v>167</v>
      </c>
      <c r="F37" s="62" t="s">
        <v>110</v>
      </c>
      <c r="G37" s="62">
        <v>8</v>
      </c>
      <c r="H37" s="62" t="s">
        <v>11</v>
      </c>
      <c r="I37" s="22" t="s">
        <v>89</v>
      </c>
      <c r="J37" s="23" t="s">
        <v>11</v>
      </c>
      <c r="K37" s="23" t="s">
        <v>11</v>
      </c>
      <c r="L37" s="62">
        <v>1.2</v>
      </c>
      <c r="M37" s="50">
        <v>0.8</v>
      </c>
      <c r="N37" s="50">
        <v>1</v>
      </c>
      <c r="O37" s="62">
        <v>1</v>
      </c>
      <c r="P37" s="52" t="s">
        <v>149</v>
      </c>
      <c r="Q37" s="52" t="s">
        <v>114</v>
      </c>
      <c r="R37" s="48"/>
      <c r="S37" s="11"/>
      <c r="T37" s="39" t="s">
        <v>57</v>
      </c>
      <c r="U37" s="7" t="s">
        <v>11</v>
      </c>
      <c r="W37" s="30"/>
      <c r="X37" s="30"/>
      <c r="Y37" s="30"/>
      <c r="Z37" s="21"/>
      <c r="AA37" s="21"/>
      <c r="AB37" s="11"/>
      <c r="AC37" s="11"/>
      <c r="AD37" s="11"/>
      <c r="AE37" s="11"/>
      <c r="AF37" s="32"/>
      <c r="AG37" s="33"/>
      <c r="AH37" s="30"/>
      <c r="AI37" s="21"/>
      <c r="AJ37" s="21"/>
      <c r="AK37" s="21"/>
      <c r="AL37" s="21"/>
      <c r="AM37" s="30"/>
    </row>
    <row r="38" spans="1:44" s="10" customFormat="1" ht="15.45" x14ac:dyDescent="0.4">
      <c r="A38" s="61"/>
      <c r="B38" s="61"/>
      <c r="C38" s="62" t="s">
        <v>76</v>
      </c>
      <c r="D38" s="62">
        <v>36</v>
      </c>
      <c r="E38" s="20" t="s">
        <v>167</v>
      </c>
      <c r="F38" s="62" t="s">
        <v>110</v>
      </c>
      <c r="G38" s="62">
        <v>8</v>
      </c>
      <c r="H38" s="62" t="s">
        <v>11</v>
      </c>
      <c r="I38" s="22" t="s">
        <v>92</v>
      </c>
      <c r="J38" s="23" t="s">
        <v>11</v>
      </c>
      <c r="K38" s="23" t="s">
        <v>11</v>
      </c>
      <c r="L38" s="62">
        <v>1.4</v>
      </c>
      <c r="M38" s="62">
        <v>1</v>
      </c>
      <c r="N38" s="62">
        <v>1</v>
      </c>
      <c r="O38" s="62">
        <v>2</v>
      </c>
      <c r="P38" s="52" t="s">
        <v>170</v>
      </c>
      <c r="Q38" s="52" t="s">
        <v>114</v>
      </c>
      <c r="R38" s="48"/>
      <c r="S38" s="11"/>
      <c r="T38" s="39" t="s">
        <v>58</v>
      </c>
      <c r="U38" s="12"/>
      <c r="W38" s="32"/>
      <c r="X38" s="33"/>
      <c r="Y38" s="30"/>
      <c r="Z38" s="11"/>
      <c r="AA38" s="11"/>
      <c r="AB38" s="11"/>
      <c r="AC38" s="11"/>
      <c r="AD38" s="11"/>
      <c r="AE38" s="11"/>
      <c r="AF38" s="32"/>
      <c r="AG38" s="33"/>
      <c r="AH38" s="30"/>
      <c r="AI38" s="21"/>
      <c r="AJ38" s="21"/>
      <c r="AK38" s="21"/>
      <c r="AL38" s="21"/>
      <c r="AM38" s="30"/>
    </row>
    <row r="39" spans="1:44" s="10" customFormat="1" ht="15.45" x14ac:dyDescent="0.4">
      <c r="A39" s="61"/>
      <c r="B39" s="61"/>
      <c r="C39" s="62" t="s">
        <v>76</v>
      </c>
      <c r="D39" s="62">
        <v>37</v>
      </c>
      <c r="E39" s="20" t="s">
        <v>167</v>
      </c>
      <c r="F39" s="62" t="s">
        <v>110</v>
      </c>
      <c r="G39" s="62">
        <v>8</v>
      </c>
      <c r="H39" s="62" t="s">
        <v>11</v>
      </c>
      <c r="I39" s="22" t="s">
        <v>84</v>
      </c>
      <c r="J39" s="23" t="s">
        <v>11</v>
      </c>
      <c r="K39" s="23" t="s">
        <v>11</v>
      </c>
      <c r="L39" s="62">
        <v>1.7</v>
      </c>
      <c r="M39" s="50">
        <v>1.3</v>
      </c>
      <c r="N39" s="50">
        <v>1</v>
      </c>
      <c r="O39" s="62">
        <v>2</v>
      </c>
      <c r="P39" s="52" t="s">
        <v>171</v>
      </c>
      <c r="Q39" s="52" t="s">
        <v>114</v>
      </c>
      <c r="R39" s="48"/>
      <c r="S39" s="11"/>
      <c r="T39" s="17"/>
      <c r="U39" s="17"/>
      <c r="W39" s="32"/>
      <c r="X39" s="33"/>
      <c r="Y39" s="30"/>
      <c r="Z39" s="21"/>
      <c r="AA39" s="21"/>
      <c r="AB39" s="21"/>
      <c r="AC39" s="21"/>
      <c r="AD39" s="21"/>
      <c r="AE39" s="21"/>
      <c r="AF39" s="32"/>
      <c r="AG39" s="33"/>
      <c r="AH39" s="30"/>
      <c r="AI39" s="21"/>
      <c r="AJ39" s="21"/>
      <c r="AK39" s="21"/>
      <c r="AL39" s="21"/>
      <c r="AM39" s="30"/>
      <c r="AN39" s="30"/>
      <c r="AO39" s="30"/>
      <c r="AP39" s="30"/>
      <c r="AQ39" s="30"/>
      <c r="AR39" s="30"/>
    </row>
    <row r="40" spans="1:44" s="10" customFormat="1" ht="15.45" x14ac:dyDescent="0.4">
      <c r="A40" s="61"/>
      <c r="B40" s="61"/>
      <c r="C40" s="62" t="s">
        <v>76</v>
      </c>
      <c r="D40" s="62">
        <v>38</v>
      </c>
      <c r="E40" s="20" t="s">
        <v>167</v>
      </c>
      <c r="F40" s="62" t="s">
        <v>110</v>
      </c>
      <c r="G40" s="62">
        <v>8</v>
      </c>
      <c r="H40" s="62" t="s">
        <v>11</v>
      </c>
      <c r="I40" s="22" t="s">
        <v>172</v>
      </c>
      <c r="J40" s="23" t="s">
        <v>11</v>
      </c>
      <c r="K40" s="43" t="s">
        <v>11</v>
      </c>
      <c r="L40" s="62">
        <v>2</v>
      </c>
      <c r="M40" s="50">
        <v>1.7</v>
      </c>
      <c r="N40" s="50">
        <v>1</v>
      </c>
      <c r="O40" s="62">
        <v>2</v>
      </c>
      <c r="P40" s="52" t="s">
        <v>171</v>
      </c>
      <c r="Q40" s="52" t="s">
        <v>114</v>
      </c>
      <c r="R40" s="48"/>
      <c r="S40" s="11"/>
      <c r="T40" s="39" t="s">
        <v>59</v>
      </c>
      <c r="U40" s="15">
        <f>U41+U42</f>
        <v>11.02</v>
      </c>
      <c r="W40" s="32"/>
      <c r="X40" s="33"/>
      <c r="Y40" s="30"/>
      <c r="Z40" s="27"/>
      <c r="AA40" s="31"/>
      <c r="AB40" s="21"/>
      <c r="AC40" s="21"/>
      <c r="AD40" s="21"/>
      <c r="AE40" s="21"/>
      <c r="AF40" s="32"/>
      <c r="AG40" s="33"/>
      <c r="AH40" s="30"/>
      <c r="AI40" s="21"/>
      <c r="AJ40" s="21"/>
      <c r="AK40" s="21"/>
      <c r="AL40" s="21"/>
      <c r="AM40" s="30"/>
      <c r="AN40" s="30"/>
      <c r="AO40" s="30"/>
      <c r="AP40" s="30"/>
      <c r="AQ40" s="30"/>
      <c r="AR40" s="30"/>
    </row>
    <row r="41" spans="1:44" s="10" customFormat="1" ht="15.45" x14ac:dyDescent="0.4">
      <c r="A41" s="61"/>
      <c r="B41" s="61"/>
      <c r="C41" s="62" t="s">
        <v>76</v>
      </c>
      <c r="D41" s="62">
        <v>39</v>
      </c>
      <c r="E41" s="20" t="s">
        <v>79</v>
      </c>
      <c r="F41" s="62" t="s">
        <v>112</v>
      </c>
      <c r="G41" s="62">
        <v>40</v>
      </c>
      <c r="H41" s="62">
        <v>1</v>
      </c>
      <c r="I41" s="22" t="s">
        <v>85</v>
      </c>
      <c r="J41" s="23">
        <v>3</v>
      </c>
      <c r="K41" s="23">
        <v>36</v>
      </c>
      <c r="L41" s="62">
        <v>6</v>
      </c>
      <c r="M41" s="62" t="s">
        <v>11</v>
      </c>
      <c r="N41" s="62" t="s">
        <v>11</v>
      </c>
      <c r="O41" s="62">
        <v>2</v>
      </c>
      <c r="P41" s="52" t="s">
        <v>173</v>
      </c>
      <c r="Q41" s="52" t="s">
        <v>113</v>
      </c>
      <c r="R41" s="48"/>
      <c r="S41" s="11"/>
      <c r="T41" s="39" t="s">
        <v>25</v>
      </c>
      <c r="U41" s="15">
        <f>0.38*U22</f>
        <v>11.02</v>
      </c>
      <c r="W41" s="32"/>
      <c r="X41" s="33"/>
      <c r="Y41" s="30"/>
      <c r="Z41" s="27"/>
      <c r="AA41" s="31"/>
      <c r="AB41" s="21"/>
      <c r="AC41" s="21"/>
      <c r="AD41" s="21"/>
      <c r="AE41" s="21"/>
      <c r="AF41" s="32"/>
      <c r="AG41" s="33"/>
      <c r="AH41" s="30"/>
      <c r="AI41" s="21"/>
      <c r="AJ41" s="21"/>
      <c r="AK41" s="21"/>
      <c r="AL41" s="21"/>
      <c r="AM41" s="30"/>
      <c r="AN41" s="30"/>
      <c r="AO41" s="30"/>
      <c r="AP41" s="30"/>
      <c r="AQ41" s="30"/>
      <c r="AR41" s="30"/>
    </row>
    <row r="42" spans="1:44" s="10" customFormat="1" ht="15.45" x14ac:dyDescent="0.4">
      <c r="A42" s="61"/>
      <c r="B42" s="61"/>
      <c r="C42" s="62" t="s">
        <v>76</v>
      </c>
      <c r="D42" s="62">
        <v>40</v>
      </c>
      <c r="E42" s="20" t="s">
        <v>79</v>
      </c>
      <c r="F42" s="62" t="s">
        <v>112</v>
      </c>
      <c r="G42" s="62">
        <v>35</v>
      </c>
      <c r="H42" s="62">
        <v>1</v>
      </c>
      <c r="I42" s="22" t="s">
        <v>90</v>
      </c>
      <c r="J42" s="23">
        <v>3</v>
      </c>
      <c r="K42" s="23">
        <v>26</v>
      </c>
      <c r="L42" s="62">
        <v>4</v>
      </c>
      <c r="M42" s="62" t="s">
        <v>11</v>
      </c>
      <c r="N42" s="62" t="s">
        <v>11</v>
      </c>
      <c r="O42" s="62">
        <v>2</v>
      </c>
      <c r="P42" s="52" t="s">
        <v>174</v>
      </c>
      <c r="Q42" s="52" t="s">
        <v>114</v>
      </c>
      <c r="R42" s="48"/>
      <c r="S42" s="11"/>
      <c r="T42" s="41" t="s">
        <v>60</v>
      </c>
      <c r="U42" s="15">
        <f>0.16*U25</f>
        <v>0</v>
      </c>
      <c r="W42" s="32"/>
      <c r="X42" s="33"/>
      <c r="Y42" s="30"/>
      <c r="Z42" s="27"/>
      <c r="AA42" s="31"/>
      <c r="AB42" s="21"/>
      <c r="AC42" s="21"/>
      <c r="AD42" s="21"/>
      <c r="AE42" s="21"/>
      <c r="AF42" s="32"/>
      <c r="AG42" s="33"/>
      <c r="AH42" s="30"/>
      <c r="AI42" s="21"/>
      <c r="AJ42" s="21"/>
      <c r="AK42" s="21"/>
      <c r="AL42" s="21"/>
      <c r="AM42" s="30"/>
      <c r="AN42" s="30"/>
      <c r="AO42" s="30"/>
      <c r="AP42" s="30"/>
      <c r="AQ42" s="30"/>
      <c r="AR42" s="30"/>
    </row>
    <row r="43" spans="1:44" s="10" customFormat="1" ht="30.9" x14ac:dyDescent="0.4">
      <c r="A43" s="61"/>
      <c r="B43" s="61"/>
      <c r="C43" s="62" t="s">
        <v>76</v>
      </c>
      <c r="D43" s="62">
        <v>41</v>
      </c>
      <c r="E43" s="20" t="s">
        <v>31</v>
      </c>
      <c r="F43" s="62" t="s">
        <v>112</v>
      </c>
      <c r="G43" s="62">
        <v>18</v>
      </c>
      <c r="H43" s="62">
        <v>3</v>
      </c>
      <c r="I43" s="22" t="s">
        <v>175</v>
      </c>
      <c r="J43" s="23" t="s">
        <v>176</v>
      </c>
      <c r="K43" s="43" t="s">
        <v>177</v>
      </c>
      <c r="L43" s="62">
        <v>3</v>
      </c>
      <c r="M43" s="62" t="s">
        <v>11</v>
      </c>
      <c r="N43" s="62" t="s">
        <v>11</v>
      </c>
      <c r="O43" s="62">
        <v>2</v>
      </c>
      <c r="P43" s="52" t="s">
        <v>178</v>
      </c>
      <c r="Q43" s="52" t="s">
        <v>119</v>
      </c>
      <c r="R43" s="48"/>
      <c r="S43" s="11"/>
      <c r="T43" s="35"/>
      <c r="U43" s="16"/>
      <c r="V43" s="11"/>
      <c r="W43" s="32"/>
      <c r="X43" s="33"/>
      <c r="Y43" s="30"/>
      <c r="Z43" s="27"/>
      <c r="AA43" s="31"/>
      <c r="AB43" s="21"/>
      <c r="AC43" s="21"/>
      <c r="AD43" s="21"/>
      <c r="AE43" s="21"/>
      <c r="AF43" s="32"/>
      <c r="AG43" s="33"/>
      <c r="AH43" s="30"/>
      <c r="AI43" s="21"/>
      <c r="AJ43" s="21"/>
      <c r="AK43" s="21"/>
      <c r="AL43" s="21"/>
      <c r="AM43" s="30"/>
      <c r="AN43" s="30"/>
      <c r="AO43" s="30"/>
      <c r="AP43" s="30"/>
      <c r="AQ43" s="30"/>
      <c r="AR43" s="30"/>
    </row>
    <row r="44" spans="1:44" s="10" customFormat="1" ht="15.45" x14ac:dyDescent="0.4">
      <c r="A44" s="61"/>
      <c r="B44" s="61"/>
      <c r="C44" s="62" t="s">
        <v>76</v>
      </c>
      <c r="D44" s="62">
        <v>42</v>
      </c>
      <c r="E44" s="20" t="s">
        <v>179</v>
      </c>
      <c r="F44" s="62" t="s">
        <v>112</v>
      </c>
      <c r="G44" s="62">
        <v>5</v>
      </c>
      <c r="H44" s="62">
        <v>2</v>
      </c>
      <c r="I44" s="22" t="s">
        <v>180</v>
      </c>
      <c r="J44" s="23" t="s">
        <v>181</v>
      </c>
      <c r="K44" s="23" t="s">
        <v>182</v>
      </c>
      <c r="L44" s="62">
        <v>1.5</v>
      </c>
      <c r="M44" s="62" t="s">
        <v>11</v>
      </c>
      <c r="N44" s="62" t="s">
        <v>11</v>
      </c>
      <c r="O44" s="62">
        <v>2</v>
      </c>
      <c r="P44" s="52" t="s">
        <v>11</v>
      </c>
      <c r="Q44" s="52" t="s">
        <v>111</v>
      </c>
      <c r="R44" s="48"/>
      <c r="S44" s="11"/>
      <c r="T44" s="11"/>
      <c r="U44" s="11"/>
      <c r="V44" s="11"/>
      <c r="W44" s="32"/>
      <c r="X44" s="33"/>
      <c r="Y44" s="30"/>
      <c r="Z44" s="27"/>
      <c r="AA44" s="31"/>
      <c r="AB44" s="21"/>
      <c r="AC44" s="21"/>
      <c r="AD44" s="21"/>
      <c r="AE44" s="21"/>
      <c r="AF44" s="32"/>
      <c r="AG44" s="33"/>
      <c r="AH44" s="30"/>
      <c r="AI44" s="21"/>
      <c r="AJ44" s="21"/>
      <c r="AK44" s="21"/>
      <c r="AL44" s="21"/>
      <c r="AM44" s="30"/>
      <c r="AN44" s="30"/>
      <c r="AO44" s="30"/>
      <c r="AP44" s="30"/>
      <c r="AQ44" s="30"/>
      <c r="AR44" s="30"/>
    </row>
    <row r="45" spans="1:44" s="10" customFormat="1" ht="30.9" x14ac:dyDescent="0.4">
      <c r="A45" s="61"/>
      <c r="B45" s="61"/>
      <c r="C45" s="62" t="s">
        <v>76</v>
      </c>
      <c r="D45" s="62">
        <v>43</v>
      </c>
      <c r="E45" s="20" t="s">
        <v>179</v>
      </c>
      <c r="F45" s="62" t="s">
        <v>112</v>
      </c>
      <c r="G45" s="62">
        <v>8</v>
      </c>
      <c r="H45" s="62">
        <v>3</v>
      </c>
      <c r="I45" s="22" t="s">
        <v>101</v>
      </c>
      <c r="J45" s="23" t="s">
        <v>183</v>
      </c>
      <c r="K45" s="23" t="s">
        <v>184</v>
      </c>
      <c r="L45" s="62">
        <v>2</v>
      </c>
      <c r="M45" s="62" t="s">
        <v>11</v>
      </c>
      <c r="N45" s="62" t="s">
        <v>11</v>
      </c>
      <c r="O45" s="62">
        <v>1</v>
      </c>
      <c r="P45" s="52" t="s">
        <v>125</v>
      </c>
      <c r="Q45" s="52" t="s">
        <v>123</v>
      </c>
      <c r="R45" s="48"/>
      <c r="S45" s="11"/>
      <c r="T45" s="11"/>
      <c r="U45" s="11"/>
      <c r="V45" s="11"/>
      <c r="W45" s="32"/>
      <c r="X45" s="33"/>
      <c r="Y45" s="30"/>
      <c r="Z45" s="27"/>
      <c r="AA45" s="31"/>
      <c r="AB45" s="21"/>
      <c r="AC45" s="21"/>
      <c r="AD45" s="21"/>
      <c r="AE45" s="21"/>
      <c r="AF45" s="32"/>
      <c r="AG45" s="33"/>
      <c r="AH45" s="30"/>
      <c r="AI45" s="21"/>
      <c r="AJ45" s="21"/>
      <c r="AK45" s="21"/>
      <c r="AL45" s="21"/>
      <c r="AM45" s="30"/>
      <c r="AN45" s="30"/>
      <c r="AO45" s="30"/>
      <c r="AP45" s="30"/>
      <c r="AQ45" s="30"/>
      <c r="AR45" s="30"/>
    </row>
    <row r="46" spans="1:44" s="10" customFormat="1" ht="15.45" x14ac:dyDescent="0.4">
      <c r="A46" s="61"/>
      <c r="B46" s="61"/>
      <c r="C46" s="62" t="s">
        <v>76</v>
      </c>
      <c r="D46" s="62">
        <v>44</v>
      </c>
      <c r="E46" s="20" t="s">
        <v>179</v>
      </c>
      <c r="F46" s="62" t="s">
        <v>110</v>
      </c>
      <c r="G46" s="62">
        <v>8</v>
      </c>
      <c r="H46" s="62" t="s">
        <v>11</v>
      </c>
      <c r="I46" s="22" t="s">
        <v>185</v>
      </c>
      <c r="J46" s="23" t="s">
        <v>11</v>
      </c>
      <c r="K46" s="23" t="s">
        <v>11</v>
      </c>
      <c r="L46" s="62">
        <v>1.1000000000000001</v>
      </c>
      <c r="M46" s="50">
        <v>4.18</v>
      </c>
      <c r="N46" s="50">
        <v>11</v>
      </c>
      <c r="O46" s="62">
        <v>1</v>
      </c>
      <c r="P46" s="52" t="s">
        <v>125</v>
      </c>
      <c r="Q46" s="52" t="s">
        <v>123</v>
      </c>
      <c r="R46" s="48"/>
      <c r="S46" s="11"/>
      <c r="W46" s="32"/>
      <c r="X46" s="33"/>
      <c r="Y46" s="30"/>
      <c r="Z46" s="21"/>
      <c r="AA46" s="21"/>
      <c r="AB46" s="21"/>
      <c r="AC46" s="21"/>
      <c r="AD46" s="21"/>
      <c r="AE46" s="21"/>
      <c r="AF46" s="32"/>
      <c r="AG46" s="33"/>
      <c r="AH46" s="30"/>
      <c r="AI46" s="21"/>
      <c r="AJ46" s="21"/>
      <c r="AK46" s="21"/>
      <c r="AL46" s="21"/>
      <c r="AM46" s="30"/>
      <c r="AN46" s="30"/>
      <c r="AO46" s="30"/>
      <c r="AP46" s="30"/>
      <c r="AQ46" s="30"/>
      <c r="AR46" s="30"/>
    </row>
    <row r="47" spans="1:44" s="10" customFormat="1" ht="15.45" x14ac:dyDescent="0.4">
      <c r="A47" s="61"/>
      <c r="B47" s="61"/>
      <c r="C47" s="60" t="s">
        <v>76</v>
      </c>
      <c r="D47" s="60">
        <v>45</v>
      </c>
      <c r="E47" s="37" t="s">
        <v>148</v>
      </c>
      <c r="F47" s="60" t="s">
        <v>112</v>
      </c>
      <c r="G47" s="60">
        <v>35</v>
      </c>
      <c r="H47" s="60">
        <v>1</v>
      </c>
      <c r="I47" s="45" t="s">
        <v>104</v>
      </c>
      <c r="J47" s="46">
        <v>3</v>
      </c>
      <c r="K47" s="46">
        <v>30</v>
      </c>
      <c r="L47" s="60">
        <v>8</v>
      </c>
      <c r="M47" s="51" t="s">
        <v>11</v>
      </c>
      <c r="N47" s="51" t="s">
        <v>11</v>
      </c>
      <c r="O47" s="60">
        <v>2</v>
      </c>
      <c r="P47" s="53" t="s">
        <v>152</v>
      </c>
      <c r="Q47" s="53" t="s">
        <v>186</v>
      </c>
      <c r="R47" s="49"/>
      <c r="S47" s="36"/>
      <c r="W47" s="32"/>
      <c r="X47" s="33"/>
      <c r="Y47" s="30"/>
      <c r="Z47" s="21"/>
      <c r="AA47" s="21"/>
      <c r="AB47" s="21"/>
      <c r="AC47" s="21"/>
      <c r="AD47" s="21"/>
      <c r="AE47" s="21"/>
      <c r="AF47" s="32"/>
      <c r="AG47" s="33"/>
      <c r="AH47" s="30"/>
      <c r="AI47" s="21"/>
      <c r="AJ47" s="21"/>
      <c r="AK47" s="21"/>
      <c r="AL47" s="21"/>
      <c r="AM47" s="30"/>
      <c r="AN47" s="30"/>
      <c r="AO47" s="30"/>
      <c r="AP47" s="30"/>
      <c r="AQ47" s="30"/>
      <c r="AR47" s="30"/>
    </row>
    <row r="48" spans="1:44" s="10" customFormat="1" ht="30.9" x14ac:dyDescent="0.4">
      <c r="A48" s="61"/>
      <c r="B48" s="61"/>
      <c r="C48" s="60" t="s">
        <v>76</v>
      </c>
      <c r="D48" s="60">
        <v>46</v>
      </c>
      <c r="E48" s="37" t="s">
        <v>66</v>
      </c>
      <c r="F48" s="60" t="s">
        <v>110</v>
      </c>
      <c r="G48" s="60">
        <v>12</v>
      </c>
      <c r="H48" s="60" t="s">
        <v>11</v>
      </c>
      <c r="I48" s="45" t="s">
        <v>98</v>
      </c>
      <c r="J48" s="46" t="s">
        <v>11</v>
      </c>
      <c r="K48" s="46" t="s">
        <v>11</v>
      </c>
      <c r="L48" s="60">
        <v>1.5</v>
      </c>
      <c r="M48" s="51">
        <v>1</v>
      </c>
      <c r="N48" s="51">
        <v>1</v>
      </c>
      <c r="O48" s="60">
        <v>2</v>
      </c>
      <c r="P48" s="53" t="s">
        <v>187</v>
      </c>
      <c r="Q48" s="53" t="s">
        <v>114</v>
      </c>
      <c r="R48" s="49"/>
      <c r="S48" s="36"/>
      <c r="W48" s="32"/>
      <c r="X48" s="33"/>
      <c r="Y48" s="30"/>
      <c r="Z48" s="21"/>
      <c r="AA48" s="21"/>
      <c r="AB48" s="21"/>
      <c r="AC48" s="21"/>
      <c r="AD48" s="21"/>
      <c r="AE48" s="21"/>
      <c r="AF48" s="32"/>
      <c r="AG48" s="33"/>
      <c r="AH48" s="30"/>
      <c r="AI48" s="21"/>
      <c r="AJ48" s="21"/>
      <c r="AK48" s="21"/>
      <c r="AL48" s="21"/>
      <c r="AM48" s="30"/>
      <c r="AN48" s="30"/>
      <c r="AO48" s="30"/>
      <c r="AP48" s="30"/>
      <c r="AQ48" s="30"/>
      <c r="AR48" s="30"/>
    </row>
    <row r="49" spans="1:44" s="10" customFormat="1" ht="15.45" x14ac:dyDescent="0.4">
      <c r="A49" s="61"/>
      <c r="B49" s="61"/>
      <c r="C49" s="60" t="s">
        <v>76</v>
      </c>
      <c r="D49" s="60">
        <v>47</v>
      </c>
      <c r="E49" s="37" t="s">
        <v>66</v>
      </c>
      <c r="F49" s="60" t="s">
        <v>110</v>
      </c>
      <c r="G49" s="60">
        <v>12</v>
      </c>
      <c r="H49" s="60" t="s">
        <v>11</v>
      </c>
      <c r="I49" s="45" t="s">
        <v>101</v>
      </c>
      <c r="J49" s="46" t="s">
        <v>11</v>
      </c>
      <c r="K49" s="46" t="s">
        <v>11</v>
      </c>
      <c r="L49" s="60">
        <v>1.2</v>
      </c>
      <c r="M49" s="51">
        <v>1</v>
      </c>
      <c r="N49" s="51">
        <v>1</v>
      </c>
      <c r="O49" s="60">
        <v>2</v>
      </c>
      <c r="P49" s="53" t="s">
        <v>129</v>
      </c>
      <c r="Q49" s="53" t="s">
        <v>114</v>
      </c>
      <c r="R49" s="49"/>
      <c r="S49" s="36"/>
      <c r="W49" s="32"/>
      <c r="X49" s="33"/>
      <c r="Y49" s="30"/>
      <c r="Z49" s="21"/>
      <c r="AA49" s="21"/>
      <c r="AB49" s="21"/>
      <c r="AC49" s="21"/>
      <c r="AD49" s="21"/>
      <c r="AE49" s="21"/>
      <c r="AF49" s="32"/>
      <c r="AG49" s="33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</row>
    <row r="50" spans="1:44" s="10" customFormat="1" ht="15.45" x14ac:dyDescent="0.4">
      <c r="A50" s="61"/>
      <c r="B50" s="61"/>
      <c r="C50" s="60" t="s">
        <v>76</v>
      </c>
      <c r="D50" s="60">
        <v>48</v>
      </c>
      <c r="E50" s="37" t="s">
        <v>179</v>
      </c>
      <c r="F50" s="60" t="s">
        <v>112</v>
      </c>
      <c r="G50" s="60">
        <v>45</v>
      </c>
      <c r="H50" s="60">
        <v>1</v>
      </c>
      <c r="I50" s="45" t="s">
        <v>85</v>
      </c>
      <c r="J50" s="46">
        <v>3</v>
      </c>
      <c r="K50" s="47" t="s">
        <v>155</v>
      </c>
      <c r="L50" s="60">
        <v>4</v>
      </c>
      <c r="M50" s="51" t="s">
        <v>11</v>
      </c>
      <c r="N50" s="51" t="s">
        <v>11</v>
      </c>
      <c r="O50" s="60">
        <v>2</v>
      </c>
      <c r="P50" s="53" t="s">
        <v>188</v>
      </c>
      <c r="Q50" s="53" t="s">
        <v>120</v>
      </c>
      <c r="R50" s="49"/>
      <c r="S50" s="36"/>
      <c r="W50" s="32"/>
      <c r="X50" s="33"/>
      <c r="Y50" s="30"/>
      <c r="Z50" s="21"/>
      <c r="AA50" s="21"/>
      <c r="AB50" s="21"/>
      <c r="AC50" s="21"/>
      <c r="AD50" s="21"/>
      <c r="AE50" s="21"/>
      <c r="AF50" s="32"/>
      <c r="AG50" s="33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</row>
    <row r="51" spans="1:44" s="10" customFormat="1" ht="30.9" x14ac:dyDescent="0.4">
      <c r="A51" s="61"/>
      <c r="B51" s="61"/>
      <c r="C51" s="60" t="s">
        <v>76</v>
      </c>
      <c r="D51" s="60">
        <v>49</v>
      </c>
      <c r="E51" s="37" t="s">
        <v>179</v>
      </c>
      <c r="F51" s="60" t="s">
        <v>112</v>
      </c>
      <c r="G51" s="60">
        <v>65</v>
      </c>
      <c r="H51" s="60">
        <v>2</v>
      </c>
      <c r="I51" s="45" t="s">
        <v>85</v>
      </c>
      <c r="J51" s="46" t="s">
        <v>122</v>
      </c>
      <c r="K51" s="47" t="s">
        <v>189</v>
      </c>
      <c r="L51" s="60">
        <v>7</v>
      </c>
      <c r="M51" s="51" t="s">
        <v>11</v>
      </c>
      <c r="N51" s="51" t="s">
        <v>11</v>
      </c>
      <c r="O51" s="60">
        <v>2</v>
      </c>
      <c r="P51" s="53" t="s">
        <v>190</v>
      </c>
      <c r="Q51" s="53" t="s">
        <v>113</v>
      </c>
      <c r="R51" s="49"/>
      <c r="S51" s="36"/>
      <c r="W51" s="32"/>
      <c r="X51" s="33"/>
      <c r="Y51" s="30"/>
      <c r="Z51" s="21"/>
      <c r="AA51" s="21"/>
      <c r="AB51" s="21"/>
      <c r="AC51" s="21"/>
      <c r="AD51" s="21"/>
      <c r="AE51" s="21"/>
      <c r="AF51" s="32"/>
      <c r="AG51" s="33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</row>
    <row r="52" spans="1:44" s="10" customFormat="1" ht="15.45" x14ac:dyDescent="0.4">
      <c r="A52" s="60"/>
      <c r="B52" s="60"/>
      <c r="C52" s="60" t="s">
        <v>76</v>
      </c>
      <c r="D52" s="60">
        <v>50</v>
      </c>
      <c r="E52" s="37" t="s">
        <v>80</v>
      </c>
      <c r="F52" s="60" t="s">
        <v>112</v>
      </c>
      <c r="G52" s="60">
        <v>12</v>
      </c>
      <c r="H52" s="60">
        <v>2</v>
      </c>
      <c r="I52" s="45" t="s">
        <v>93</v>
      </c>
      <c r="J52" s="46" t="s">
        <v>191</v>
      </c>
      <c r="K52" s="46" t="s">
        <v>192</v>
      </c>
      <c r="L52" s="60">
        <v>3</v>
      </c>
      <c r="M52" s="51" t="s">
        <v>11</v>
      </c>
      <c r="N52" s="51" t="s">
        <v>11</v>
      </c>
      <c r="O52" s="60">
        <v>1</v>
      </c>
      <c r="P52" s="53" t="s">
        <v>193</v>
      </c>
      <c r="Q52" s="53"/>
      <c r="R52" s="49"/>
      <c r="S52" s="36"/>
      <c r="W52" s="30"/>
      <c r="X52" s="30"/>
      <c r="Y52" s="30"/>
      <c r="Z52" s="11"/>
      <c r="AA52" s="11"/>
      <c r="AB52" s="11"/>
      <c r="AC52" s="11"/>
      <c r="AD52" s="11"/>
      <c r="AE52" s="11"/>
      <c r="AF52" s="32"/>
      <c r="AG52" s="33"/>
      <c r="AH52" s="30"/>
    </row>
    <row r="53" spans="1:44" s="10" customFormat="1" ht="15.45" x14ac:dyDescent="0.4">
      <c r="A53" s="60"/>
      <c r="B53" s="60"/>
      <c r="C53" s="60" t="s">
        <v>76</v>
      </c>
      <c r="D53" s="60">
        <v>51</v>
      </c>
      <c r="E53" s="37" t="s">
        <v>66</v>
      </c>
      <c r="F53" s="60" t="s">
        <v>110</v>
      </c>
      <c r="G53" s="60">
        <v>12</v>
      </c>
      <c r="H53" s="60" t="s">
        <v>11</v>
      </c>
      <c r="I53" s="45" t="s">
        <v>163</v>
      </c>
      <c r="J53" s="46" t="s">
        <v>11</v>
      </c>
      <c r="K53" s="46" t="s">
        <v>11</v>
      </c>
      <c r="L53" s="60">
        <v>1</v>
      </c>
      <c r="M53" s="51">
        <v>0.7</v>
      </c>
      <c r="N53" s="51">
        <v>1</v>
      </c>
      <c r="O53" s="60">
        <v>2</v>
      </c>
      <c r="P53" s="53" t="s">
        <v>194</v>
      </c>
      <c r="Q53" s="53" t="s">
        <v>117</v>
      </c>
      <c r="R53" s="49"/>
      <c r="S53" s="36"/>
      <c r="W53" s="30"/>
      <c r="X53" s="30"/>
      <c r="Y53" s="30"/>
      <c r="Z53" s="11"/>
      <c r="AA53" s="11"/>
      <c r="AB53" s="11"/>
      <c r="AC53" s="11"/>
      <c r="AD53" s="11"/>
      <c r="AE53" s="11"/>
      <c r="AF53" s="32"/>
      <c r="AG53" s="33"/>
      <c r="AH53" s="30"/>
    </row>
    <row r="54" spans="1:44" s="10" customFormat="1" ht="30.9" x14ac:dyDescent="0.4">
      <c r="A54" s="60"/>
      <c r="B54" s="60"/>
      <c r="C54" s="60" t="s">
        <v>76</v>
      </c>
      <c r="D54" s="60">
        <v>52</v>
      </c>
      <c r="E54" s="37" t="s">
        <v>138</v>
      </c>
      <c r="F54" s="60" t="s">
        <v>112</v>
      </c>
      <c r="G54" s="60">
        <v>25</v>
      </c>
      <c r="H54" s="60">
        <v>3</v>
      </c>
      <c r="I54" s="45" t="s">
        <v>97</v>
      </c>
      <c r="J54" s="46" t="s">
        <v>195</v>
      </c>
      <c r="K54" s="47" t="s">
        <v>196</v>
      </c>
      <c r="L54" s="60">
        <v>6</v>
      </c>
      <c r="M54" s="51" t="s">
        <v>11</v>
      </c>
      <c r="N54" s="51" t="s">
        <v>11</v>
      </c>
      <c r="O54" s="60">
        <v>2</v>
      </c>
      <c r="P54" s="53" t="s">
        <v>197</v>
      </c>
      <c r="Q54" s="53" t="s">
        <v>114</v>
      </c>
      <c r="R54" s="49"/>
      <c r="S54" s="36"/>
      <c r="W54" s="30"/>
      <c r="X54" s="30"/>
      <c r="Y54" s="30"/>
      <c r="Z54" s="11"/>
      <c r="AA54" s="11"/>
      <c r="AB54" s="11"/>
      <c r="AC54" s="11"/>
      <c r="AD54" s="11"/>
      <c r="AE54" s="11"/>
      <c r="AF54" s="32"/>
      <c r="AG54" s="33"/>
      <c r="AH54" s="30"/>
    </row>
    <row r="55" spans="1:44" s="10" customFormat="1" ht="15.45" x14ac:dyDescent="0.4">
      <c r="A55" s="60"/>
      <c r="B55" s="60"/>
      <c r="C55" s="60" t="s">
        <v>76</v>
      </c>
      <c r="D55" s="60">
        <v>53</v>
      </c>
      <c r="E55" s="37" t="s">
        <v>157</v>
      </c>
      <c r="F55" s="60" t="s">
        <v>112</v>
      </c>
      <c r="G55" s="60">
        <v>45</v>
      </c>
      <c r="H55" s="60">
        <v>1</v>
      </c>
      <c r="I55" s="45" t="s">
        <v>86</v>
      </c>
      <c r="J55" s="46">
        <v>3</v>
      </c>
      <c r="K55" s="47" t="s">
        <v>155</v>
      </c>
      <c r="L55" s="60">
        <v>6</v>
      </c>
      <c r="M55" s="51" t="s">
        <v>11</v>
      </c>
      <c r="N55" s="51" t="s">
        <v>11</v>
      </c>
      <c r="O55" s="60">
        <v>1</v>
      </c>
      <c r="P55" s="53" t="s">
        <v>198</v>
      </c>
      <c r="Q55" s="53" t="s">
        <v>117</v>
      </c>
      <c r="R55" s="49"/>
      <c r="S55" s="36"/>
      <c r="W55" s="30"/>
      <c r="X55" s="30"/>
      <c r="Y55" s="21"/>
      <c r="Z55" s="11"/>
      <c r="AA55" s="11"/>
      <c r="AB55" s="11"/>
      <c r="AC55" s="11"/>
      <c r="AD55" s="11"/>
      <c r="AE55" s="11"/>
      <c r="AF55" s="32"/>
      <c r="AG55" s="33"/>
      <c r="AH55" s="30"/>
    </row>
    <row r="56" spans="1:44" s="10" customFormat="1" ht="15.45" x14ac:dyDescent="0.4">
      <c r="A56" s="60"/>
      <c r="B56" s="60"/>
      <c r="C56" s="60" t="s">
        <v>76</v>
      </c>
      <c r="D56" s="60">
        <v>54</v>
      </c>
      <c r="E56" s="37" t="s">
        <v>157</v>
      </c>
      <c r="F56" s="60" t="s">
        <v>112</v>
      </c>
      <c r="G56" s="60">
        <v>35</v>
      </c>
      <c r="H56" s="60">
        <v>1</v>
      </c>
      <c r="I56" s="45" t="s">
        <v>90</v>
      </c>
      <c r="J56" s="46">
        <v>2</v>
      </c>
      <c r="K56" s="47" t="s">
        <v>88</v>
      </c>
      <c r="L56" s="60">
        <v>4</v>
      </c>
      <c r="M56" s="51" t="s">
        <v>11</v>
      </c>
      <c r="N56" s="51" t="s">
        <v>11</v>
      </c>
      <c r="O56" s="60">
        <v>2</v>
      </c>
      <c r="P56" s="53" t="s">
        <v>199</v>
      </c>
      <c r="Q56" s="53" t="s">
        <v>120</v>
      </c>
      <c r="R56" s="49"/>
      <c r="S56" s="36"/>
      <c r="W56" s="30"/>
      <c r="X56" s="30"/>
      <c r="Y56" s="21"/>
      <c r="Z56" s="11"/>
      <c r="AA56" s="11"/>
      <c r="AB56" s="11"/>
      <c r="AC56" s="11"/>
      <c r="AD56" s="11"/>
      <c r="AE56" s="11"/>
      <c r="AF56" s="32"/>
      <c r="AG56" s="33"/>
      <c r="AH56" s="30"/>
    </row>
    <row r="57" spans="1:44" s="10" customFormat="1" ht="15.45" x14ac:dyDescent="0.4">
      <c r="A57" s="60"/>
      <c r="B57" s="60"/>
      <c r="C57" s="60" t="s">
        <v>76</v>
      </c>
      <c r="D57" s="60">
        <v>55</v>
      </c>
      <c r="E57" s="37" t="s">
        <v>157</v>
      </c>
      <c r="F57" s="60" t="s">
        <v>112</v>
      </c>
      <c r="G57" s="60">
        <v>35</v>
      </c>
      <c r="H57" s="60">
        <v>1</v>
      </c>
      <c r="I57" s="45" t="s">
        <v>90</v>
      </c>
      <c r="J57" s="46">
        <v>2</v>
      </c>
      <c r="K57" s="47" t="s">
        <v>91</v>
      </c>
      <c r="L57" s="60">
        <v>4</v>
      </c>
      <c r="M57" s="60" t="s">
        <v>11</v>
      </c>
      <c r="N57" s="60" t="s">
        <v>11</v>
      </c>
      <c r="O57" s="60">
        <v>2</v>
      </c>
      <c r="P57" s="53" t="s">
        <v>200</v>
      </c>
      <c r="Q57" s="53" t="s">
        <v>120</v>
      </c>
      <c r="R57" s="49"/>
      <c r="S57" s="36"/>
      <c r="W57" s="30"/>
      <c r="X57" s="30"/>
      <c r="Y57" s="11"/>
      <c r="Z57" s="11"/>
      <c r="AF57" s="32"/>
      <c r="AG57" s="33"/>
      <c r="AH57" s="30"/>
    </row>
    <row r="58" spans="1:44" s="10" customFormat="1" ht="15.45" x14ac:dyDescent="0.4">
      <c r="A58" s="60"/>
      <c r="B58" s="60"/>
      <c r="C58" s="60" t="s">
        <v>76</v>
      </c>
      <c r="D58" s="60">
        <v>56</v>
      </c>
      <c r="E58" s="37" t="s">
        <v>80</v>
      </c>
      <c r="F58" s="60" t="s">
        <v>112</v>
      </c>
      <c r="G58" s="60">
        <v>20</v>
      </c>
      <c r="H58" s="60">
        <v>1</v>
      </c>
      <c r="I58" s="45" t="s">
        <v>93</v>
      </c>
      <c r="J58" s="46">
        <v>2</v>
      </c>
      <c r="K58" s="47" t="s">
        <v>85</v>
      </c>
      <c r="L58" s="60">
        <v>3</v>
      </c>
      <c r="M58" s="51" t="s">
        <v>11</v>
      </c>
      <c r="N58" s="51" t="s">
        <v>11</v>
      </c>
      <c r="O58" s="60">
        <v>1</v>
      </c>
      <c r="P58" s="53" t="s">
        <v>201</v>
      </c>
      <c r="Q58" s="53" t="s">
        <v>114</v>
      </c>
      <c r="R58" s="49"/>
      <c r="S58" s="36"/>
      <c r="T58" s="36"/>
      <c r="W58" s="30"/>
      <c r="X58" s="30"/>
      <c r="Y58" s="11"/>
      <c r="Z58" s="11"/>
      <c r="AF58" s="32"/>
      <c r="AG58" s="33"/>
      <c r="AH58" s="30"/>
    </row>
    <row r="59" spans="1:44" s="10" customFormat="1" ht="15.45" x14ac:dyDescent="0.4">
      <c r="A59" s="60"/>
      <c r="B59" s="60"/>
      <c r="C59" s="60" t="s">
        <v>76</v>
      </c>
      <c r="D59" s="60">
        <v>57</v>
      </c>
      <c r="E59" s="37" t="s">
        <v>80</v>
      </c>
      <c r="F59" s="60" t="s">
        <v>112</v>
      </c>
      <c r="G59" s="60">
        <v>20</v>
      </c>
      <c r="H59" s="60">
        <v>1</v>
      </c>
      <c r="I59" s="45" t="s">
        <v>90</v>
      </c>
      <c r="J59" s="46">
        <v>2</v>
      </c>
      <c r="K59" s="47" t="s">
        <v>106</v>
      </c>
      <c r="L59" s="60">
        <v>3</v>
      </c>
      <c r="M59" s="51" t="s">
        <v>11</v>
      </c>
      <c r="N59" s="51" t="s">
        <v>11</v>
      </c>
      <c r="O59" s="60">
        <v>2</v>
      </c>
      <c r="P59" s="53" t="s">
        <v>152</v>
      </c>
      <c r="Q59" s="53" t="s">
        <v>118</v>
      </c>
      <c r="R59" s="49"/>
      <c r="S59" s="36"/>
      <c r="T59" s="36"/>
      <c r="W59" s="30"/>
      <c r="X59" s="30"/>
      <c r="Y59" s="11"/>
      <c r="Z59" s="11"/>
      <c r="AF59" s="32"/>
      <c r="AG59" s="33"/>
      <c r="AH59" s="30"/>
    </row>
    <row r="60" spans="1:44" s="10" customFormat="1" ht="15.45" x14ac:dyDescent="0.4">
      <c r="A60" s="60"/>
      <c r="B60" s="60"/>
      <c r="C60" s="60" t="s">
        <v>76</v>
      </c>
      <c r="D60" s="60">
        <v>58</v>
      </c>
      <c r="E60" s="37" t="s">
        <v>80</v>
      </c>
      <c r="F60" s="60" t="s">
        <v>112</v>
      </c>
      <c r="G60" s="60">
        <v>20</v>
      </c>
      <c r="H60" s="60">
        <v>1</v>
      </c>
      <c r="I60" s="45" t="s">
        <v>90</v>
      </c>
      <c r="J60" s="46">
        <v>2</v>
      </c>
      <c r="K60" s="47" t="s">
        <v>86</v>
      </c>
      <c r="L60" s="60">
        <v>4</v>
      </c>
      <c r="M60" s="51" t="s">
        <v>11</v>
      </c>
      <c r="N60" s="51" t="s">
        <v>11</v>
      </c>
      <c r="O60" s="60">
        <v>1</v>
      </c>
      <c r="P60" s="53" t="s">
        <v>152</v>
      </c>
      <c r="Q60" s="53" t="s">
        <v>114</v>
      </c>
      <c r="R60" s="49"/>
      <c r="S60" s="36"/>
      <c r="T60" s="36"/>
      <c r="W60" s="30"/>
      <c r="X60" s="30"/>
      <c r="Y60" s="11"/>
      <c r="Z60" s="11"/>
      <c r="AF60" s="32"/>
      <c r="AG60" s="33"/>
      <c r="AH60" s="30"/>
    </row>
    <row r="61" spans="1:44" s="10" customFormat="1" ht="15.45" x14ac:dyDescent="0.4">
      <c r="A61" s="60"/>
      <c r="B61" s="60"/>
      <c r="C61" s="60" t="s">
        <v>76</v>
      </c>
      <c r="D61" s="60">
        <v>59</v>
      </c>
      <c r="E61" s="37" t="s">
        <v>80</v>
      </c>
      <c r="F61" s="60" t="s">
        <v>112</v>
      </c>
      <c r="G61" s="60">
        <v>20</v>
      </c>
      <c r="H61" s="60">
        <v>1</v>
      </c>
      <c r="I61" s="45" t="s">
        <v>90</v>
      </c>
      <c r="J61" s="46">
        <v>2</v>
      </c>
      <c r="K61" s="47" t="s">
        <v>107</v>
      </c>
      <c r="L61" s="60">
        <v>4</v>
      </c>
      <c r="M61" s="51" t="s">
        <v>11</v>
      </c>
      <c r="N61" s="51" t="s">
        <v>11</v>
      </c>
      <c r="O61" s="60">
        <v>1</v>
      </c>
      <c r="P61" s="53" t="s">
        <v>152</v>
      </c>
      <c r="Q61" s="53" t="s">
        <v>114</v>
      </c>
      <c r="R61" s="49"/>
      <c r="S61" s="36"/>
      <c r="T61" s="36"/>
      <c r="W61" s="30"/>
      <c r="X61" s="30"/>
      <c r="Y61" s="11"/>
      <c r="Z61" s="11"/>
      <c r="AF61" s="32"/>
      <c r="AG61" s="33"/>
      <c r="AH61" s="30"/>
    </row>
    <row r="62" spans="1:44" s="10" customFormat="1" ht="15.45" x14ac:dyDescent="0.4">
      <c r="A62" s="60"/>
      <c r="B62" s="60"/>
      <c r="C62" s="60" t="s">
        <v>76</v>
      </c>
      <c r="D62" s="60">
        <v>60</v>
      </c>
      <c r="E62" s="37" t="s">
        <v>30</v>
      </c>
      <c r="F62" s="60" t="s">
        <v>112</v>
      </c>
      <c r="G62" s="60">
        <v>35</v>
      </c>
      <c r="H62" s="60">
        <v>1</v>
      </c>
      <c r="I62" s="45" t="s">
        <v>85</v>
      </c>
      <c r="J62" s="46">
        <v>2</v>
      </c>
      <c r="K62" s="47" t="s">
        <v>88</v>
      </c>
      <c r="L62" s="60">
        <v>5</v>
      </c>
      <c r="M62" s="51" t="s">
        <v>11</v>
      </c>
      <c r="N62" s="51" t="s">
        <v>11</v>
      </c>
      <c r="O62" s="60">
        <v>2</v>
      </c>
      <c r="P62" s="53" t="s">
        <v>168</v>
      </c>
      <c r="Q62" s="53" t="s">
        <v>117</v>
      </c>
      <c r="R62" s="49"/>
      <c r="S62" s="36"/>
      <c r="T62" s="36"/>
      <c r="W62" s="30"/>
      <c r="X62" s="30"/>
      <c r="Y62" s="11"/>
      <c r="Z62" s="11"/>
      <c r="AF62" s="32"/>
      <c r="AG62" s="33"/>
      <c r="AH62" s="30"/>
    </row>
    <row r="63" spans="1:44" s="10" customFormat="1" ht="15.45" x14ac:dyDescent="0.4">
      <c r="A63" s="60"/>
      <c r="B63" s="60"/>
      <c r="C63" s="60" t="s">
        <v>76</v>
      </c>
      <c r="D63" s="60">
        <v>61</v>
      </c>
      <c r="E63" s="37" t="s">
        <v>80</v>
      </c>
      <c r="F63" s="60" t="s">
        <v>112</v>
      </c>
      <c r="G63" s="60">
        <v>35</v>
      </c>
      <c r="H63" s="60">
        <v>1</v>
      </c>
      <c r="I63" s="45" t="s">
        <v>96</v>
      </c>
      <c r="J63" s="46">
        <v>2</v>
      </c>
      <c r="K63" s="47" t="s">
        <v>99</v>
      </c>
      <c r="L63" s="60">
        <v>4</v>
      </c>
      <c r="M63" s="51" t="s">
        <v>11</v>
      </c>
      <c r="N63" s="51" t="s">
        <v>11</v>
      </c>
      <c r="O63" s="60">
        <v>2</v>
      </c>
      <c r="P63" s="53" t="s">
        <v>202</v>
      </c>
      <c r="Q63" s="53" t="s">
        <v>114</v>
      </c>
      <c r="R63" s="49"/>
      <c r="S63" s="36"/>
      <c r="T63" s="36"/>
      <c r="W63" s="30"/>
      <c r="X63" s="30"/>
      <c r="Y63" s="11"/>
      <c r="Z63" s="11"/>
      <c r="AF63" s="30"/>
      <c r="AG63" s="30"/>
      <c r="AH63" s="30"/>
    </row>
    <row r="64" spans="1:44" s="10" customFormat="1" ht="61.75" x14ac:dyDescent="0.4">
      <c r="A64" s="60"/>
      <c r="B64" s="60"/>
      <c r="C64" s="60" t="s">
        <v>76</v>
      </c>
      <c r="D64" s="60">
        <v>62</v>
      </c>
      <c r="E64" s="63" t="s">
        <v>203</v>
      </c>
      <c r="F64" s="60" t="s">
        <v>204</v>
      </c>
      <c r="G64" s="60" t="s">
        <v>11</v>
      </c>
      <c r="H64" s="60" t="s">
        <v>11</v>
      </c>
      <c r="I64" s="45" t="s">
        <v>11</v>
      </c>
      <c r="J64" s="46" t="s">
        <v>11</v>
      </c>
      <c r="K64" s="47" t="s">
        <v>11</v>
      </c>
      <c r="L64" s="60" t="s">
        <v>11</v>
      </c>
      <c r="M64" s="51" t="s">
        <v>11</v>
      </c>
      <c r="N64" s="51" t="s">
        <v>11</v>
      </c>
      <c r="O64" s="60">
        <v>1</v>
      </c>
      <c r="P64" s="53" t="s">
        <v>11</v>
      </c>
      <c r="Q64" s="53" t="s">
        <v>205</v>
      </c>
      <c r="R64" s="49"/>
      <c r="S64" s="36"/>
      <c r="T64" s="36"/>
      <c r="W64" s="30"/>
      <c r="X64" s="30"/>
      <c r="Y64" s="11"/>
      <c r="Z64" s="11"/>
      <c r="AF64" s="30"/>
      <c r="AG64" s="30"/>
      <c r="AH64" s="30"/>
    </row>
    <row r="65" spans="1:34" s="10" customFormat="1" ht="61.75" x14ac:dyDescent="0.4">
      <c r="A65" s="60"/>
      <c r="B65" s="60"/>
      <c r="C65" s="60" t="s">
        <v>76</v>
      </c>
      <c r="D65" s="60">
        <v>63</v>
      </c>
      <c r="E65" s="63" t="s">
        <v>203</v>
      </c>
      <c r="F65" s="60" t="s">
        <v>204</v>
      </c>
      <c r="G65" s="60" t="s">
        <v>11</v>
      </c>
      <c r="H65" s="60" t="s">
        <v>11</v>
      </c>
      <c r="I65" s="45" t="s">
        <v>11</v>
      </c>
      <c r="J65" s="46" t="s">
        <v>11</v>
      </c>
      <c r="K65" s="47" t="s">
        <v>11</v>
      </c>
      <c r="L65" s="60" t="s">
        <v>11</v>
      </c>
      <c r="M65" s="60" t="s">
        <v>11</v>
      </c>
      <c r="N65" s="60" t="s">
        <v>11</v>
      </c>
      <c r="O65" s="60">
        <v>1</v>
      </c>
      <c r="P65" s="53" t="s">
        <v>11</v>
      </c>
      <c r="Q65" s="53" t="s">
        <v>205</v>
      </c>
      <c r="R65" s="49"/>
      <c r="S65" s="36"/>
      <c r="T65" s="36"/>
      <c r="W65" s="30"/>
      <c r="X65" s="30"/>
      <c r="Y65" s="11"/>
      <c r="Z65" s="11"/>
      <c r="AF65" s="30"/>
      <c r="AG65" s="30"/>
      <c r="AH65" s="30"/>
    </row>
    <row r="66" spans="1:34" x14ac:dyDescent="0.35">
      <c r="E66" s="3"/>
      <c r="Q66" s="3"/>
      <c r="R66" s="9"/>
    </row>
  </sheetData>
  <autoFilter ref="A2:R65" xr:uid="{00000000-0009-0000-0000-000000000000}"/>
  <mergeCells count="3">
    <mergeCell ref="T3:U3"/>
    <mergeCell ref="T14:U14"/>
    <mergeCell ref="A1:Q1"/>
  </mergeCells>
  <pageMargins left="0.78740157480314965" right="0.19685039370078741" top="0.74803149606299213" bottom="0.74803149606299213" header="0.31496062992125984" footer="0.31496062992125984"/>
  <pageSetup paperSize="8" scale="8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36"/>
    </sheetView>
  </sheetViews>
  <sheetFormatPr defaultRowHeight="14.6" x14ac:dyDescent="0.4"/>
  <cols>
    <col min="1" max="2" width="9.15234375" customWidth="1"/>
    <col min="5" max="5" width="9.152343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Kavitov</dc:creator>
  <cp:lastModifiedBy>Admin 03</cp:lastModifiedBy>
  <cp:lastPrinted>2019-10-28T12:35:13Z</cp:lastPrinted>
  <dcterms:created xsi:type="dcterms:W3CDTF">2018-06-22T06:03:01Z</dcterms:created>
  <dcterms:modified xsi:type="dcterms:W3CDTF">2022-08-26T08:13:37Z</dcterms:modified>
</cp:coreProperties>
</file>